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cmarh\Documents\ICEDIG\WP8\T8.4\"/>
    </mc:Choice>
  </mc:AlternateContent>
  <xr:revisionPtr revIDLastSave="0" documentId="13_ncr:1_{D1A0EDBA-9B3A-4841-92BC-4E4157AF6CC5}" xr6:coauthVersionLast="44" xr6:coauthVersionMax="44" xr10:uidLastSave="{00000000-0000-0000-0000-000000000000}"/>
  <bookViews>
    <workbookView xWindow="-110" yWindow="-110" windowWidth="19420" windowHeight="10420" activeTab="3" xr2:uid="{00000000-000D-0000-FFFF-FFFF00000000}"/>
  </bookViews>
  <sheets>
    <sheet name="Overview" sheetId="9" r:id="rId1"/>
    <sheet name="Instructions" sheetId="1" r:id="rId2"/>
    <sheet name="Glossary" sheetId="8" r:id="rId3"/>
    <sheet name="Template"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7" l="1"/>
  <c r="I46" i="7" l="1"/>
  <c r="C2" i="7" l="1"/>
  <c r="C53" i="7" l="1"/>
  <c r="H33" i="7" l="1"/>
  <c r="H32" i="7"/>
  <c r="H31" i="7"/>
  <c r="H30" i="7"/>
  <c r="H29" i="7"/>
  <c r="G39" i="7" l="1"/>
  <c r="F39" i="7"/>
  <c r="I42" i="7" l="1"/>
  <c r="C39" i="7"/>
  <c r="I33" i="7"/>
  <c r="I32" i="7"/>
  <c r="I31" i="7"/>
  <c r="I30" i="7"/>
  <c r="H34" i="7" l="1"/>
  <c r="I29" i="7"/>
  <c r="I14" i="7"/>
  <c r="K46" i="7" l="1"/>
  <c r="L46" i="7" l="1"/>
  <c r="C57" i="7"/>
  <c r="C58" i="7" s="1"/>
  <c r="I18" i="7" l="1"/>
  <c r="I10" i="7"/>
  <c r="K10" i="7" l="1"/>
  <c r="L10" i="7" s="1"/>
  <c r="I17" i="7"/>
  <c r="I16" i="7"/>
  <c r="I15" i="7"/>
  <c r="I23" i="7" l="1"/>
  <c r="C54" i="7" l="1"/>
  <c r="I61" i="7" s="1"/>
  <c r="K23" i="7"/>
  <c r="L23" i="7" s="1"/>
  <c r="C61" i="7" l="1"/>
  <c r="C65" i="7" s="1"/>
  <c r="D65" i="7" s="1"/>
  <c r="K61" i="7"/>
  <c r="L61" i="7" s="1"/>
  <c r="C62" i="7" l="1"/>
  <c r="C66" i="7" l="1"/>
  <c r="D66" i="7" s="1"/>
</calcChain>
</file>

<file path=xl/sharedStrings.xml><?xml version="1.0" encoding="utf-8"?>
<sst xmlns="http://schemas.openxmlformats.org/spreadsheetml/2006/main" count="243" uniqueCount="201">
  <si>
    <t>Other</t>
  </si>
  <si>
    <t>Preserving and publishing data includes: preservation and archiving of the original master image file(s); producing or updating the log of digitisation activities; making the data publicly available through data portals and calogues.</t>
  </si>
  <si>
    <t>Inhouse</t>
  </si>
  <si>
    <t>Outsourced/contract</t>
  </si>
  <si>
    <t>Citizen science</t>
  </si>
  <si>
    <t>Vertebrates specimens</t>
  </si>
  <si>
    <t>Spirit material</t>
  </si>
  <si>
    <t>Mineral specimens</t>
  </si>
  <si>
    <t>Anthropological</t>
  </si>
  <si>
    <t>Pinned insects</t>
  </si>
  <si>
    <t>Palaeontological</t>
  </si>
  <si>
    <t>APM</t>
  </si>
  <si>
    <t>Naturalis</t>
  </si>
  <si>
    <t>LUOMUS</t>
  </si>
  <si>
    <t>UTARTU</t>
  </si>
  <si>
    <t>Task cluster</t>
  </si>
  <si>
    <t>Single specimen</t>
  </si>
  <si>
    <t>Container</t>
  </si>
  <si>
    <t>Drawer</t>
  </si>
  <si>
    <t>Pre-post digitisation curation involves all tasks associated with retrieving specimens from storage; attaching and assigning barcodes; unpacking and preparing the specimen for digitisation, including essential conservation work; creating a CMS record if one does not already exist.</t>
  </si>
  <si>
    <t>3. Image processing</t>
  </si>
  <si>
    <t>Microscope slides</t>
  </si>
  <si>
    <t>Field notebooks</t>
  </si>
  <si>
    <t>Instructions</t>
  </si>
  <si>
    <t>(Note, use the euro rate indicated at top left if a currency conversion is needed.)</t>
  </si>
  <si>
    <r>
      <t>Room space required for digitisation facility (m</t>
    </r>
    <r>
      <rPr>
        <vertAlign val="superscript"/>
        <sz val="11"/>
        <color theme="1"/>
        <rFont val="Calibri"/>
        <family val="2"/>
        <scheme val="minor"/>
      </rPr>
      <t>2</t>
    </r>
    <r>
      <rPr>
        <sz val="11"/>
        <color theme="1"/>
        <rFont val="Calibri"/>
        <family val="2"/>
        <scheme val="minor"/>
      </rPr>
      <t>):</t>
    </r>
  </si>
  <si>
    <r>
      <t>Space charge (per m</t>
    </r>
    <r>
      <rPr>
        <vertAlign val="superscript"/>
        <sz val="11"/>
        <color theme="1"/>
        <rFont val="Calibri"/>
        <family val="2"/>
        <scheme val="minor"/>
      </rPr>
      <t>2</t>
    </r>
    <r>
      <rPr>
        <sz val="11"/>
        <color theme="1"/>
        <rFont val="Calibri"/>
        <family val="2"/>
        <scheme val="minor"/>
      </rPr>
      <t>), monthly:</t>
    </r>
  </si>
  <si>
    <t>Equipment acquisition, capital cost:</t>
  </si>
  <si>
    <t>Average gross salary, monthly</t>
  </si>
  <si>
    <t>Total fixed costs, annual:</t>
  </si>
  <si>
    <t>Equipment depreciation</t>
  </si>
  <si>
    <t>Annual fixed costs</t>
  </si>
  <si>
    <t>Fixed costs calculator</t>
  </si>
  <si>
    <t>Variable costs calculator</t>
  </si>
  <si>
    <t>Total establishment cost:</t>
  </si>
  <si>
    <t>Establishment (upfront) costs calculator</t>
  </si>
  <si>
    <t>&lt;specimen category&gt;</t>
  </si>
  <si>
    <t>Annual variable costs</t>
  </si>
  <si>
    <t>&lt;unit of digitisation&gt;</t>
  </si>
  <si>
    <t>&lt;batch size&gt;</t>
  </si>
  <si>
    <t>&lt;type of workflow&gt;</t>
  </si>
  <si>
    <t>&lt;type of process&gt;</t>
  </si>
  <si>
    <t>Choose:</t>
  </si>
  <si>
    <t>&lt;number of staff needed for digitisation&gt;</t>
  </si>
  <si>
    <t>Hours in working week</t>
  </si>
  <si>
    <t>Manual</t>
  </si>
  <si>
    <t>Semi-automated</t>
  </si>
  <si>
    <t>Automated</t>
  </si>
  <si>
    <t xml:space="preserve"> Pre-/post-digitisation curation and staging</t>
  </si>
  <si>
    <t xml:space="preserve"> Image processing</t>
  </si>
  <si>
    <t xml:space="preserve"> Preservation / publishing</t>
  </si>
  <si>
    <t>Number of batches per month</t>
  </si>
  <si>
    <t>&lt;select your institution from the drop-down list&gt;</t>
  </si>
  <si>
    <t>Lists needed for form-filling.</t>
  </si>
  <si>
    <t>Institutional overheads, monthly:</t>
  </si>
  <si>
    <t>Other costs, annual</t>
  </si>
  <si>
    <t>Other costs, monthly:</t>
  </si>
  <si>
    <t>Equipment acquisition, other costs:</t>
  </si>
  <si>
    <t>Total variable costs, annual:</t>
  </si>
  <si>
    <t>Consumables, annual</t>
  </si>
  <si>
    <t>For costing purposes, we have based our task clusters on this work, with some minor adaptions as noted in the descriptions that follow. The five main activities are:</t>
  </si>
  <si>
    <t>Number of staff for digitisation (additional to fixed staff)</t>
  </si>
  <si>
    <t>Total overall costs, annual:</t>
  </si>
  <si>
    <t>Annual space charge</t>
  </si>
  <si>
    <t>Annual fixed staff cost</t>
  </si>
  <si>
    <t>Annual overheads</t>
  </si>
  <si>
    <t>Staff labour rate, per hour:</t>
  </si>
  <si>
    <t>Aggregate staff labour rate (fixed + variable), per hour</t>
  </si>
  <si>
    <t>Other fixed costs, total</t>
  </si>
  <si>
    <t>Overall annual throughput and costs calculator</t>
  </si>
  <si>
    <t>Per batch cost (variable cost part)</t>
  </si>
  <si>
    <t>Throughput (number of batches per year)</t>
  </si>
  <si>
    <t>Throughput (number of items per year)</t>
  </si>
  <si>
    <t>Average per item cost (specimen, tray, jar, etc.)</t>
  </si>
  <si>
    <t>Average per batch (variable cost part + proportion fixed costs)</t>
  </si>
  <si>
    <t>&lt;enter name of digitisation facility&gt;</t>
  </si>
  <si>
    <t>doi:</t>
  </si>
  <si>
    <t>https://doi.org/10.3897/zookeys.209.3135</t>
  </si>
  <si>
    <t>In space below, insert comments about variable costs. Say what data fields are captured, to provide an idea of level/degree of digitisation achieved:</t>
  </si>
  <si>
    <t>Glossary/Explanation of terms</t>
  </si>
  <si>
    <t>4. If your digitisation activities are outsourced, there is no need to complete the establishment costs and fixed costs calculators. Just complete the variable costs calculator. You may need to consult your contract terms to see whether such information is confidential or can be shared.</t>
  </si>
  <si>
    <t>1. Copy and complete the template sheet for EACH digitisation facility in your institution. Rename the copied sheet as appropriate.</t>
  </si>
  <si>
    <t>2. Specimen image capture</t>
  </si>
  <si>
    <t xml:space="preserve"> Specimen image capture</t>
  </si>
  <si>
    <t>Includes setting up the imaging station; presenting specimens for imaging (e.g., positioning, via conveyor, etc.); making image(s); repacking and returning to storage after digitisation (can occur as part of (4)).returning to storage after digitisation.</t>
  </si>
  <si>
    <t>4. Data capture</t>
  </si>
  <si>
    <t xml:space="preserve"> Data capture</t>
  </si>
  <si>
    <t>Electronic data capture covers extracting label data and entering that into a database, typically by in-house staff, volunteers, citizen science projects, etc. It can rely on manual data entry, semi-automated and automated techniques, also including processing and cleaning of that data, with quality control checks. Data capture can also include georeferencing, although this may often be undertaken as a separate activity. Repacking and returning to storage after digitisation (can occur as part of (2)).</t>
  </si>
  <si>
    <r>
      <rPr>
        <b/>
        <u/>
        <sz val="11"/>
        <color theme="1"/>
        <rFont val="Calibri"/>
        <family val="2"/>
        <scheme val="minor"/>
      </rPr>
      <t>What is in the costbook?</t>
    </r>
    <r>
      <rPr>
        <sz val="11"/>
        <color theme="1"/>
        <rFont val="Calibri"/>
        <family val="2"/>
        <scheme val="minor"/>
      </rPr>
      <t xml:space="preserve"> The costbook template contains separate calculators for establishment (upfront) costs, for fixed costs of digitisation and for variable costs. The aim is to gather historical costs (annualised and per item) related to specific categories of specimens in specific facilities, complementing work carried out to identify present technical capacities of digitisation centres within ICEDIG participating institutions (MS44 report). It is helpful to gather historical costs of digitisation as a baseline for further planning in DiSSCo moving towards mass digitisation but is not aimed at budgeting future costs.</t>
    </r>
  </si>
  <si>
    <r>
      <rPr>
        <b/>
        <u/>
        <sz val="11"/>
        <color theme="1"/>
        <rFont val="Calibri"/>
        <family val="2"/>
        <scheme val="minor"/>
      </rPr>
      <t>What is the costbook intended for?</t>
    </r>
    <r>
      <rPr>
        <sz val="11"/>
        <color theme="1"/>
        <rFont val="Calibri"/>
        <family val="2"/>
        <scheme val="minor"/>
      </rPr>
      <t xml:space="preserve"> The template is mainly intended to collect costs of inhouse digitisation facilities but can also be used to collect costs based on contracted outsourcing. See specific instructions below.</t>
    </r>
  </si>
  <si>
    <r>
      <rPr>
        <b/>
        <u/>
        <sz val="11"/>
        <color theme="1"/>
        <rFont val="Calibri"/>
        <family val="2"/>
        <scheme val="minor"/>
      </rPr>
      <t>Data in the costbook will be open and transparent.</t>
    </r>
    <r>
      <rPr>
        <sz val="11"/>
        <color theme="1"/>
        <rFont val="Calibri"/>
        <family val="2"/>
        <scheme val="minor"/>
      </rPr>
      <t xml:space="preserve"> Costing data will be open and available for all within the ICEDIG/DiSSCo community to see. If there are reasons why your costing data cannot be shared openly or if you have other concerns about this please contact the task leader.</t>
    </r>
  </si>
  <si>
    <t>ICEDIG Task 8.4 Gathering costs of digitisation - Costbook template          Task leader: Alex Hardisty, CU. Email: hardistyar@cardiff.ac.uk</t>
  </si>
  <si>
    <r>
      <rPr>
        <b/>
        <u/>
        <sz val="11"/>
        <color theme="1"/>
        <rFont val="Calibri"/>
        <family val="2"/>
        <scheme val="minor"/>
      </rPr>
      <t>How do I record establishment costs when my facility is used for different kinds of digitisation?</t>
    </r>
    <r>
      <rPr>
        <sz val="11"/>
        <color theme="1"/>
        <rFont val="Calibri"/>
        <family val="2"/>
        <scheme val="minor"/>
      </rPr>
      <t xml:space="preserve"> Where establishment costs of a facility relate only to one specific kind of digitisation workflow (e.g., for herbarium sheets) no special consideration is needed. However, when facility assets (cameras, computers, etc.) are shared/used in several different workflows then it is necessary to allocate a proportion of the establishment costs to each kind of workflow appropriately, so that per item costs can be calculated. Approximate or actual time spent using the equipment in each different workflow should be taken into consideration, or any reasonable apportionment that avoids double-counting of costs or excessive loading of capital costs in a way that distorts per item costs in a single workflow should be acceptable.</t>
    </r>
  </si>
  <si>
    <r>
      <rPr>
        <b/>
        <u/>
        <sz val="11"/>
        <color theme="1"/>
        <rFont val="Calibri"/>
        <family val="2"/>
        <scheme val="minor"/>
      </rPr>
      <t xml:space="preserve">Where are the calculators? </t>
    </r>
    <r>
      <rPr>
        <sz val="11"/>
        <color theme="1"/>
        <rFont val="Calibri"/>
        <family val="2"/>
        <scheme val="minor"/>
      </rPr>
      <t>The calculators can be found on the template sheet. General instructions are below. Instructions for specific data entry cells in the template will appear when you select/fill the cell. The glossary sheet contains explanations of terms used.</t>
    </r>
  </si>
  <si>
    <t>2. If your digitisation facility handles more than one workflow/category of specimens, copy and complete the template sheet for EACH specimen category.</t>
  </si>
  <si>
    <t>£ Sterling</t>
  </si>
  <si>
    <t>€ Euros</t>
  </si>
  <si>
    <t>$ US Dollars</t>
  </si>
  <si>
    <t>Currency and exchange rates</t>
  </si>
  <si>
    <t>23rd May 2018</t>
  </si>
  <si>
    <t>Term</t>
  </si>
  <si>
    <t>Explanation</t>
  </si>
  <si>
    <t>MNHN</t>
  </si>
  <si>
    <t>RBGK</t>
  </si>
  <si>
    <t>NHMUK</t>
  </si>
  <si>
    <t>&lt;choose currency to use&gt;</t>
  </si>
  <si>
    <t>Belgium</t>
  </si>
  <si>
    <t>Finland</t>
  </si>
  <si>
    <t>France</t>
  </si>
  <si>
    <t>Netherlands</t>
  </si>
  <si>
    <t>Estonia</t>
  </si>
  <si>
    <t>- -</t>
  </si>
  <si>
    <t>Exchange rates table (local currency to euros), source: XE.com</t>
  </si>
  <si>
    <t>Purchasing Power Standard (PPS)</t>
  </si>
  <si>
    <t>PPS</t>
  </si>
  <si>
    <t xml:space="preserve">Comparative price levels (CPL) are the ratio between purchasing power parities (PPPs) and market exchange rate for each country. PPPs are currency conversion rates that convert economic indicators expressed in national currencies to a common currency, called Purchasing Power Standard (PPS), which equalises the purchasing power of different national currencies and thus allows meaningful comparison. </t>
  </si>
  <si>
    <t>PPS is calculated in relation to the EU average (EU28 = 100). If the PPS shown for an institution/country is higher/lower than the Euro amount shown, the institution/country concerned is relatively expensive/cheap when compared with the EU average.</t>
  </si>
  <si>
    <t>EU (28 countries)</t>
  </si>
  <si>
    <t>Bulgaria</t>
  </si>
  <si>
    <t>Czechia</t>
  </si>
  <si>
    <t>Denmark</t>
  </si>
  <si>
    <t>Germany</t>
  </si>
  <si>
    <t>Ireland</t>
  </si>
  <si>
    <t>Greece</t>
  </si>
  <si>
    <t>Spain</t>
  </si>
  <si>
    <t>Croatia</t>
  </si>
  <si>
    <t>Italy</t>
  </si>
  <si>
    <t>Cyprus</t>
  </si>
  <si>
    <t>Latvia</t>
  </si>
  <si>
    <t>Lithuania</t>
  </si>
  <si>
    <t>Luxembourg</t>
  </si>
  <si>
    <t>Hungary</t>
  </si>
  <si>
    <t>Malta</t>
  </si>
  <si>
    <t>Austria</t>
  </si>
  <si>
    <t>Poland</t>
  </si>
  <si>
    <t>Portugal</t>
  </si>
  <si>
    <t>Romania</t>
  </si>
  <si>
    <t>Slovenia</t>
  </si>
  <si>
    <t>Slovakia</t>
  </si>
  <si>
    <t>Sweden</t>
  </si>
  <si>
    <t>Iceland</t>
  </si>
  <si>
    <t>Liechtenstein</t>
  </si>
  <si>
    <t>:</t>
  </si>
  <si>
    <t>Norway</t>
  </si>
  <si>
    <t>Switzerland</t>
  </si>
  <si>
    <t>Montenegro</t>
  </si>
  <si>
    <t>North Macedonia</t>
  </si>
  <si>
    <t>Albania</t>
  </si>
  <si>
    <t>Serbia</t>
  </si>
  <si>
    <t>Turkey</t>
  </si>
  <si>
    <t>Bosnia and Herzegovina</t>
  </si>
  <si>
    <t>Kosovo (under United Nations Security Council Resolution 1244/99)</t>
  </si>
  <si>
    <t>United States</t>
  </si>
  <si>
    <t>Japan</t>
  </si>
  <si>
    <t>Average batch size</t>
  </si>
  <si>
    <t xml:space="preserve">A batch is a quantity of specimens pushed through a digitisation workflow/system in one session or period of digitisation. </t>
  </si>
  <si>
    <t>A session is the period of time between rest breaks of staff performing digitisation.</t>
  </si>
  <si>
    <t>3. Template can be completed in currency of your choice. Select from the drop-down list at top of template sheet.</t>
  </si>
  <si>
    <t>Explanation of digitisation task clusters</t>
  </si>
  <si>
    <t>Broadly speaking, digitisation can be separated into several main activities, each consisting of more detailed tasks as described in the work of Nelson et al. (2012) on "Five task clusters that enable efficient and effective digitization of biological collections". (see link, right).</t>
  </si>
  <si>
    <t>Image processing involves all tasks performed on an image or group of images after image acquisition, including: quality checks, control of image quality; barcode capture, file conversion, image cropping and colour/balance adjustments, other adjustments, optical character recognition (OCR), etc.</t>
  </si>
  <si>
    <t>1. Pre-digitisation curation and staging</t>
  </si>
  <si>
    <t>5. Preserving and publishing data</t>
  </si>
  <si>
    <t>Note: For the purposes of this costing template, preserving and publishing data is limited to those activities to preserve and publish data in the first instance, i.e., soon after digitisation has occurred. The longer-term costs of storing and maintaining access to the data are treated separately.</t>
  </si>
  <si>
    <t>&lt;enter name of digitisation workflow&gt;
(you may need to complete the template in several copies if different workflows have different throughputs/costs)</t>
  </si>
  <si>
    <t>Depreciation period for capital equipment, years:</t>
  </si>
  <si>
    <t>Cost of consumables (e.g., barcode labels, pins, sticky tape, etc.), per batch</t>
  </si>
  <si>
    <t xml:space="preserve">   (include cloud computing/storage costs if appropriate)</t>
  </si>
  <si>
    <t>Average batch size (no. specimens, containers, drawers, etc.)</t>
  </si>
  <si>
    <t>The average batch size is used to calculate the amount of time taken to digitise a specific number of specimens</t>
  </si>
  <si>
    <t>7. If you have additional costs that are not mentioned or catered for, note them in the comments box in the appropriate calculator. Add other relevant comments as indicated.</t>
  </si>
  <si>
    <t>8. In the variable costs calculator, the digitisation process is roughly sub-divided into 5 task clusters (see explanation below). For each task cluster, enter time in minutes for per batch item (specimen, tray, jar, etc.). If you can't break down to this level, leave the five green cells blanks and instead enter a total time for digisation per batch item (blue cell).</t>
  </si>
  <si>
    <t>5. Enter information in yellow and green cells. Cell instructions will guide you. Some cells are drop-down lists to choose from. Others require values.</t>
  </si>
  <si>
    <t>6. When entering costs, do not subtract VAT i.e., enter actual cost.</t>
  </si>
  <si>
    <t>Herbarium sheets or other plant specimens</t>
  </si>
  <si>
    <t>Note: Other costs can include maintenance</t>
  </si>
  <si>
    <t xml:space="preserve"> contracts, software licenses, electricity, etc.</t>
  </si>
  <si>
    <t>Upgrade costs:</t>
  </si>
  <si>
    <t>Average gross salary, monthly:</t>
  </si>
  <si>
    <t>Number of fixed staff:</t>
  </si>
  <si>
    <t>In space below, as necessary, insert comments about fixed costs:</t>
  </si>
  <si>
    <t>In space below, insert any comments about upfront costs:</t>
  </si>
  <si>
    <t>https://ec.europa.eu/eurostat/tgm/table.do?tab=table&amp;init=1&amp;language=en&amp;pcode=tec00120&amp;plugin=1</t>
  </si>
  <si>
    <t>Person time spent</t>
  </si>
  <si>
    <t>Fill one column only</t>
  </si>
  <si>
    <t>per batch item (minutes)</t>
  </si>
  <si>
    <t>per batch (minutes)</t>
  </si>
  <si>
    <t>per batch (hours)</t>
  </si>
  <si>
    <t xml:space="preserve">The ratio is shown in relation to the EU average (EU28 = 100). </t>
  </si>
  <si>
    <t>If the index of the comparative price levels shown for a</t>
  </si>
  <si>
    <t>country is higher/ lower than 100, the country concerned</t>
  </si>
  <si>
    <t>is relatively expensive/cheap as compared with the EU average.</t>
  </si>
  <si>
    <t>Purchasing Power Parities (2018 is latest year for which data is available)</t>
  </si>
  <si>
    <t>United Kingdom</t>
  </si>
  <si>
    <t>minutes</t>
  </si>
  <si>
    <t>Time spent:</t>
  </si>
  <si>
    <t>or if split not known, enter</t>
  </si>
  <si>
    <r>
      <t xml:space="preserve">total time per batch </t>
    </r>
    <r>
      <rPr>
        <u/>
        <sz val="11"/>
        <color theme="1"/>
        <rFont val="Calibri"/>
        <family val="2"/>
        <scheme val="minor"/>
      </rPr>
      <t>item</t>
    </r>
    <r>
      <rPr>
        <sz val="11"/>
        <color theme="1"/>
        <rFont val="Calibri"/>
        <family val="2"/>
        <scheme val="minor"/>
      </rPr>
      <t xml:space="preserve"> (minutes)</t>
    </r>
  </si>
  <si>
    <r>
      <t xml:space="preserve">or total time per </t>
    </r>
    <r>
      <rPr>
        <u/>
        <sz val="11"/>
        <color theme="1"/>
        <rFont val="Calibri"/>
        <family val="2"/>
        <scheme val="minor"/>
      </rPr>
      <t>batch</t>
    </r>
    <r>
      <rPr>
        <sz val="11"/>
        <color theme="1"/>
        <rFont val="Calibri"/>
        <family val="2"/>
        <scheme val="minor"/>
      </rPr>
      <t xml:space="preserve"> (minutes)          </t>
    </r>
  </si>
  <si>
    <t>hours</t>
  </si>
  <si>
    <t>List for country vlookup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</si>
</sst>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 #,##0.00"/>
    <numFmt numFmtId="165" formatCode="[$€-2]\ #,##0"/>
    <numFmt numFmtId="166" formatCode="0.0%"/>
    <numFmt numFmtId="167" formatCode="0.0"/>
  </numFmts>
  <fonts count="14" x14ac:knownFonts="1">
    <font>
      <sz val="11"/>
      <color theme="1"/>
      <name val="Calibri"/>
      <family val="2"/>
      <scheme val="minor"/>
    </font>
    <font>
      <b/>
      <sz val="11"/>
      <color theme="1"/>
      <name val="Calibri"/>
      <family val="2"/>
      <scheme val="minor"/>
    </font>
    <font>
      <b/>
      <u/>
      <sz val="11"/>
      <color theme="1"/>
      <name val="Calibri"/>
      <family val="2"/>
      <scheme val="minor"/>
    </font>
    <font>
      <vertAlign val="superscript"/>
      <sz val="11"/>
      <color theme="1"/>
      <name val="Calibri"/>
      <family val="2"/>
      <scheme val="minor"/>
    </font>
    <font>
      <b/>
      <sz val="8"/>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10"/>
      <color theme="1"/>
      <name val="Calibri"/>
      <family val="2"/>
      <scheme val="minor"/>
    </font>
    <font>
      <sz val="10"/>
      <color theme="1"/>
      <name val="Calibri"/>
      <family val="2"/>
      <scheme val="minor"/>
    </font>
    <font>
      <b/>
      <sz val="9"/>
      <name val="Calibri"/>
      <family val="2"/>
      <scheme val="minor"/>
    </font>
    <font>
      <b/>
      <sz val="9"/>
      <color rgb="FFFF0000"/>
      <name val="Calibri"/>
      <family val="2"/>
      <scheme val="minor"/>
    </font>
    <font>
      <u/>
      <sz val="11"/>
      <color theme="1"/>
      <name val="Calibri"/>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39">
    <xf numFmtId="0" fontId="0" fillId="0" borderId="0" xfId="0"/>
    <xf numFmtId="0" fontId="1" fillId="0" borderId="0" xfId="0" applyFont="1"/>
    <xf numFmtId="0" fontId="0" fillId="0" borderId="0" xfId="0" applyAlignment="1">
      <alignment vertical="top"/>
    </xf>
    <xf numFmtId="0" fontId="1" fillId="0" borderId="0" xfId="0" applyFont="1" applyAlignment="1">
      <alignment horizontal="left" vertical="top" wrapText="1"/>
    </xf>
    <xf numFmtId="0" fontId="0" fillId="0" borderId="0" xfId="0" applyAlignment="1">
      <alignment vertical="center"/>
    </xf>
    <xf numFmtId="0" fontId="2"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0" fontId="0" fillId="0" borderId="0" xfId="0" applyAlignment="1">
      <alignment vertical="center" wrapText="1"/>
    </xf>
    <xf numFmtId="0" fontId="1" fillId="3" borderId="9" xfId="0" applyFont="1" applyFill="1" applyBorder="1" applyAlignment="1" applyProtection="1">
      <alignment vertical="center"/>
      <protection locked="0"/>
    </xf>
    <xf numFmtId="3" fontId="0" fillId="3" borderId="9" xfId="0" applyNumberFormat="1" applyFill="1" applyBorder="1" applyProtection="1">
      <protection locked="0"/>
    </xf>
    <xf numFmtId="1" fontId="0" fillId="3" borderId="9" xfId="0" applyNumberFormat="1" applyFill="1" applyBorder="1" applyProtection="1">
      <protection locked="0"/>
    </xf>
    <xf numFmtId="167" fontId="0" fillId="3" borderId="9" xfId="0" applyNumberFormat="1" applyFill="1" applyBorder="1" applyProtection="1">
      <protection locked="0"/>
    </xf>
    <xf numFmtId="0" fontId="0" fillId="3" borderId="9" xfId="0" applyFill="1" applyBorder="1" applyAlignment="1" applyProtection="1">
      <alignment horizontal="left"/>
      <protection locked="0"/>
    </xf>
    <xf numFmtId="0" fontId="0" fillId="3" borderId="9" xfId="0" applyFill="1" applyBorder="1" applyProtection="1">
      <protection locked="0"/>
    </xf>
    <xf numFmtId="0" fontId="0" fillId="3" borderId="9" xfId="0" applyFill="1" applyBorder="1" applyAlignment="1" applyProtection="1">
      <alignment horizontal="right"/>
      <protection locked="0"/>
    </xf>
    <xf numFmtId="0" fontId="0" fillId="6" borderId="9" xfId="0" applyFill="1" applyBorder="1" applyProtection="1">
      <protection locked="0"/>
    </xf>
    <xf numFmtId="0" fontId="0" fillId="0" borderId="0" xfId="0" applyBorder="1" applyProtection="1"/>
    <xf numFmtId="0" fontId="0" fillId="2" borderId="4" xfId="0" applyFill="1" applyBorder="1" applyAlignment="1" applyProtection="1">
      <alignment horizontal="center"/>
    </xf>
    <xf numFmtId="0" fontId="0" fillId="2" borderId="1" xfId="0" applyFill="1" applyBorder="1" applyAlignment="1" applyProtection="1">
      <alignment horizontal="center"/>
    </xf>
    <xf numFmtId="0" fontId="0" fillId="2" borderId="1" xfId="0" applyFill="1" applyBorder="1" applyProtection="1"/>
    <xf numFmtId="0" fontId="1" fillId="2" borderId="1" xfId="0" applyFont="1" applyFill="1" applyBorder="1" applyAlignment="1" applyProtection="1">
      <alignment horizontal="left"/>
    </xf>
    <xf numFmtId="0" fontId="0" fillId="0" borderId="0" xfId="0" applyProtection="1"/>
    <xf numFmtId="0" fontId="1" fillId="2" borderId="7" xfId="0" applyFont="1" applyFill="1" applyBorder="1" applyProtection="1"/>
    <xf numFmtId="0" fontId="0" fillId="2" borderId="2" xfId="0" applyFill="1" applyBorder="1" applyProtection="1"/>
    <xf numFmtId="0" fontId="0" fillId="2" borderId="2" xfId="0" applyFill="1" applyBorder="1" applyAlignment="1" applyProtection="1">
      <alignment horizontal="right"/>
    </xf>
    <xf numFmtId="0" fontId="0" fillId="2" borderId="8" xfId="0" applyFill="1" applyBorder="1" applyProtection="1"/>
    <xf numFmtId="0" fontId="0" fillId="2" borderId="5" xfId="0" applyFill="1" applyBorder="1" applyProtection="1"/>
    <xf numFmtId="0" fontId="0" fillId="2" borderId="0" xfId="0" applyFill="1" applyBorder="1" applyProtection="1"/>
    <xf numFmtId="0" fontId="0" fillId="2" borderId="0" xfId="0" applyFill="1" applyBorder="1" applyAlignment="1" applyProtection="1">
      <alignment horizontal="right"/>
    </xf>
    <xf numFmtId="0" fontId="0" fillId="2" borderId="6" xfId="0" applyFill="1" applyBorder="1" applyProtection="1"/>
    <xf numFmtId="0" fontId="0" fillId="2" borderId="5" xfId="0" applyFill="1" applyBorder="1" applyAlignment="1" applyProtection="1">
      <alignment horizontal="left"/>
    </xf>
    <xf numFmtId="3" fontId="0" fillId="4" borderId="9" xfId="0" applyNumberFormat="1" applyFill="1" applyBorder="1" applyProtection="1"/>
    <xf numFmtId="3" fontId="0" fillId="2" borderId="0" xfId="0" applyNumberFormat="1" applyFill="1" applyBorder="1" applyProtection="1"/>
    <xf numFmtId="0" fontId="0" fillId="2" borderId="0" xfId="0" applyFill="1" applyProtection="1"/>
    <xf numFmtId="0" fontId="0" fillId="2" borderId="3" xfId="0" applyFill="1" applyBorder="1" applyProtection="1"/>
    <xf numFmtId="0" fontId="1" fillId="2" borderId="5" xfId="0" applyFont="1" applyFill="1" applyBorder="1" applyProtection="1"/>
    <xf numFmtId="0" fontId="1" fillId="2" borderId="0" xfId="0" applyFont="1" applyFill="1" applyBorder="1" applyAlignment="1" applyProtection="1">
      <alignment horizontal="left"/>
    </xf>
    <xf numFmtId="0" fontId="1" fillId="2" borderId="4" xfId="0" applyFont="1" applyFill="1" applyBorder="1" applyProtection="1"/>
    <xf numFmtId="0" fontId="0" fillId="2" borderId="1" xfId="0" applyFill="1" applyBorder="1" applyAlignment="1" applyProtection="1">
      <alignment horizontal="right"/>
    </xf>
    <xf numFmtId="0" fontId="0" fillId="0" borderId="0" xfId="0" applyAlignment="1" applyProtection="1">
      <alignment horizontal="right"/>
    </xf>
    <xf numFmtId="0" fontId="0" fillId="0" borderId="0" xfId="0" applyAlignment="1" applyProtection="1">
      <alignment vertical="top"/>
    </xf>
    <xf numFmtId="0" fontId="0" fillId="0" borderId="0" xfId="0" applyAlignment="1" applyProtection="1">
      <alignment vertical="center"/>
    </xf>
    <xf numFmtId="165" fontId="1" fillId="2" borderId="6" xfId="0" applyNumberFormat="1" applyFont="1" applyFill="1" applyBorder="1" applyProtection="1"/>
    <xf numFmtId="0" fontId="0" fillId="2" borderId="5" xfId="0" applyFill="1" applyBorder="1" applyAlignment="1" applyProtection="1">
      <alignment horizontal="right"/>
    </xf>
    <xf numFmtId="0" fontId="0" fillId="4" borderId="9" xfId="0" applyFill="1" applyBorder="1" applyProtection="1"/>
    <xf numFmtId="164" fontId="0" fillId="2" borderId="0" xfId="0" applyNumberFormat="1" applyFill="1" applyBorder="1" applyProtection="1"/>
    <xf numFmtId="0" fontId="0" fillId="2" borderId="0" xfId="0" applyFill="1" applyAlignment="1" applyProtection="1">
      <alignment horizontal="right"/>
    </xf>
    <xf numFmtId="2" fontId="0" fillId="2" borderId="0" xfId="0" applyNumberFormat="1" applyFill="1" applyBorder="1" applyProtection="1"/>
    <xf numFmtId="0" fontId="0" fillId="2" borderId="0" xfId="0" applyFill="1" applyBorder="1" applyAlignment="1" applyProtection="1">
      <alignment horizontal="left"/>
    </xf>
    <xf numFmtId="0" fontId="1" fillId="2" borderId="3" xfId="0" applyFont="1" applyFill="1" applyBorder="1" applyProtection="1"/>
    <xf numFmtId="0" fontId="1" fillId="0" borderId="0" xfId="0" applyFont="1" applyProtection="1"/>
    <xf numFmtId="0" fontId="1" fillId="2" borderId="3" xfId="0" applyFont="1" applyFill="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Protection="1"/>
    <xf numFmtId="0" fontId="0" fillId="2" borderId="0" xfId="0" applyFill="1" applyBorder="1" applyAlignment="1" applyProtection="1">
      <alignment horizontal="right" wrapText="1"/>
    </xf>
    <xf numFmtId="0" fontId="0" fillId="0" borderId="0" xfId="0" applyAlignment="1">
      <alignment horizontal="right" vertical="center" wrapText="1"/>
    </xf>
    <xf numFmtId="0" fontId="6" fillId="0" borderId="0" xfId="1" applyAlignment="1">
      <alignment horizontal="left" vertical="center"/>
    </xf>
    <xf numFmtId="0" fontId="5" fillId="2" borderId="5" xfId="0" applyFont="1" applyFill="1" applyBorder="1" applyAlignment="1" applyProtection="1">
      <alignment horizontal="left"/>
    </xf>
    <xf numFmtId="0" fontId="5" fillId="2" borderId="0" xfId="0" applyFont="1" applyFill="1" applyBorder="1" applyAlignment="1" applyProtection="1">
      <alignment horizontal="left"/>
    </xf>
    <xf numFmtId="2" fontId="5" fillId="2" borderId="0" xfId="0" applyNumberFormat="1" applyFont="1" applyFill="1" applyBorder="1" applyAlignment="1" applyProtection="1">
      <alignment horizontal="left"/>
    </xf>
    <xf numFmtId="0" fontId="5" fillId="2" borderId="5" xfId="0" applyFont="1" applyFill="1" applyBorder="1" applyProtection="1"/>
    <xf numFmtId="0" fontId="7" fillId="0" borderId="0" xfId="0" applyFont="1" applyAlignment="1">
      <alignment vertical="center" wrapText="1"/>
    </xf>
    <xf numFmtId="0" fontId="2" fillId="0" borderId="0" xfId="0" applyFont="1"/>
    <xf numFmtId="0" fontId="0" fillId="7" borderId="9" xfId="0" applyFill="1" applyBorder="1" applyProtection="1">
      <protection locked="0"/>
    </xf>
    <xf numFmtId="0" fontId="0" fillId="0" borderId="0" xfId="0" applyFont="1" applyAlignment="1">
      <alignment horizontal="left" vertical="center" wrapText="1"/>
    </xf>
    <xf numFmtId="2" fontId="0" fillId="0" borderId="0" xfId="0" applyNumberFormat="1" applyProtection="1"/>
    <xf numFmtId="0" fontId="0" fillId="0" borderId="1" xfId="0" applyBorder="1" applyAlignment="1" applyProtection="1">
      <alignment vertical="center"/>
    </xf>
    <xf numFmtId="0" fontId="0" fillId="0" borderId="0" xfId="0" applyAlignment="1" applyProtection="1">
      <alignment horizontal="center" vertical="center"/>
    </xf>
    <xf numFmtId="3" fontId="1" fillId="5" borderId="9" xfId="0" applyNumberFormat="1" applyFont="1" applyFill="1" applyBorder="1" applyProtection="1"/>
    <xf numFmtId="4" fontId="0" fillId="3" borderId="9" xfId="0" applyNumberFormat="1" applyFill="1" applyBorder="1" applyProtection="1">
      <protection locked="0"/>
    </xf>
    <xf numFmtId="3" fontId="0" fillId="3" borderId="9" xfId="0" applyNumberFormat="1" applyFill="1" applyBorder="1" applyAlignment="1" applyProtection="1">
      <alignment horizontal="right"/>
      <protection locked="0"/>
    </xf>
    <xf numFmtId="4" fontId="0" fillId="4" borderId="9" xfId="0" applyNumberFormat="1" applyFill="1" applyBorder="1" applyProtection="1"/>
    <xf numFmtId="167" fontId="0" fillId="0" borderId="0" xfId="0" applyNumberFormat="1" applyProtection="1"/>
    <xf numFmtId="49" fontId="0" fillId="0" borderId="0" xfId="0" applyNumberFormat="1" applyProtection="1"/>
    <xf numFmtId="0" fontId="0" fillId="0" borderId="0" xfId="0" applyAlignment="1" applyProtection="1">
      <alignment wrapText="1"/>
    </xf>
    <xf numFmtId="0" fontId="1" fillId="0" borderId="0" xfId="0" applyFont="1" applyAlignment="1" applyProtection="1">
      <alignment horizontal="center"/>
    </xf>
    <xf numFmtId="0" fontId="1" fillId="0" borderId="0" xfId="0" applyFont="1" applyAlignment="1" applyProtection="1">
      <alignment horizontal="center" wrapText="1"/>
    </xf>
    <xf numFmtId="165" fontId="1" fillId="0" borderId="0" xfId="0" applyNumberFormat="1" applyFont="1" applyProtection="1"/>
    <xf numFmtId="164" fontId="1" fillId="0" borderId="0" xfId="0" applyNumberFormat="1" applyFont="1" applyProtection="1"/>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0" fillId="0" borderId="1" xfId="0" applyBorder="1" applyProtection="1"/>
    <xf numFmtId="0" fontId="0" fillId="0" borderId="0" xfId="0" applyAlignment="1">
      <alignment horizontal="left" wrapText="1"/>
    </xf>
    <xf numFmtId="0" fontId="0" fillId="0" borderId="0" xfId="0" applyAlignment="1">
      <alignment horizontal="left" vertical="top" wrapText="1"/>
    </xf>
    <xf numFmtId="0" fontId="10" fillId="2" borderId="0" xfId="0" applyFont="1" applyFill="1" applyBorder="1" applyAlignment="1" applyProtection="1">
      <alignment horizontal="left"/>
    </xf>
    <xf numFmtId="0" fontId="10" fillId="2" borderId="5" xfId="0" applyFont="1" applyFill="1" applyBorder="1" applyProtection="1"/>
    <xf numFmtId="0" fontId="10" fillId="2" borderId="5" xfId="0" applyFont="1" applyFill="1" applyBorder="1" applyAlignment="1" applyProtection="1">
      <alignment horizontal="left"/>
    </xf>
    <xf numFmtId="166" fontId="0" fillId="2" borderId="2" xfId="0" applyNumberFormat="1" applyFill="1" applyBorder="1" applyProtection="1"/>
    <xf numFmtId="166" fontId="0" fillId="2" borderId="0" xfId="0" applyNumberFormat="1" applyFill="1" applyBorder="1" applyProtection="1"/>
    <xf numFmtId="2" fontId="0" fillId="0" borderId="0" xfId="0" applyNumberFormat="1" applyAlignment="1" applyProtection="1">
      <alignment vertical="center"/>
    </xf>
    <xf numFmtId="0" fontId="6" fillId="0" borderId="0" xfId="1" applyProtection="1"/>
    <xf numFmtId="0" fontId="8" fillId="3" borderId="9" xfId="0" applyFont="1" applyFill="1" applyBorder="1" applyAlignment="1" applyProtection="1">
      <alignment horizontal="center" vertical="center" wrapText="1"/>
      <protection locked="0"/>
    </xf>
    <xf numFmtId="0" fontId="2" fillId="0" borderId="0" xfId="0" applyFont="1" applyAlignment="1" applyProtection="1">
      <alignment wrapText="1"/>
    </xf>
    <xf numFmtId="0" fontId="2" fillId="0" borderId="0" xfId="0" applyFont="1" applyBorder="1" applyAlignment="1" applyProtection="1">
      <alignment wrapText="1"/>
    </xf>
    <xf numFmtId="0" fontId="0" fillId="0" borderId="0" xfId="0" applyFont="1" applyAlignment="1" applyProtection="1">
      <alignment vertical="center" wrapText="1"/>
    </xf>
    <xf numFmtId="0" fontId="1" fillId="0" borderId="0" xfId="0" applyFont="1" applyAlignment="1" applyProtection="1">
      <alignment vertical="top"/>
    </xf>
    <xf numFmtId="0" fontId="1" fillId="0" borderId="0" xfId="0" applyFont="1" applyAlignment="1" applyProtection="1">
      <alignment vertical="center" wrapText="1"/>
    </xf>
    <xf numFmtId="0" fontId="0" fillId="0" borderId="0" xfId="0" applyAlignment="1" applyProtection="1">
      <alignment vertical="center" wrapText="1"/>
    </xf>
    <xf numFmtId="0" fontId="7" fillId="0" borderId="0" xfId="0" applyFont="1" applyAlignment="1" applyProtection="1">
      <alignment vertical="center" wrapText="1"/>
    </xf>
    <xf numFmtId="0" fontId="0" fillId="0" borderId="0" xfId="0" applyAlignment="1" applyProtection="1">
      <alignment horizontal="right" vertical="center" wrapText="1"/>
    </xf>
    <xf numFmtId="0" fontId="6" fillId="0" borderId="0" xfId="1" applyAlignment="1" applyProtection="1">
      <alignment horizontal="left" vertical="center"/>
    </xf>
    <xf numFmtId="0" fontId="0" fillId="0" borderId="0" xfId="0" applyAlignment="1" applyProtection="1">
      <alignment horizontal="left" vertical="top" wrapText="1"/>
    </xf>
    <xf numFmtId="0" fontId="1" fillId="0" borderId="0" xfId="0" applyFont="1" applyAlignment="1" applyProtection="1">
      <alignment wrapText="1"/>
    </xf>
    <xf numFmtId="0" fontId="1" fillId="0" borderId="0" xfId="0" applyFont="1" applyAlignment="1" applyProtection="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9" fillId="2" borderId="5" xfId="0" applyFont="1" applyFill="1" applyBorder="1" applyAlignment="1" applyProtection="1">
      <alignment horizontal="center"/>
    </xf>
    <xf numFmtId="0" fontId="1" fillId="2" borderId="6" xfId="0" applyFont="1" applyFill="1" applyBorder="1" applyProtection="1"/>
    <xf numFmtId="2" fontId="0" fillId="2" borderId="13" xfId="0" applyNumberFormat="1" applyFill="1" applyBorder="1" applyAlignment="1" applyProtection="1">
      <alignment horizontal="center"/>
    </xf>
    <xf numFmtId="0" fontId="0" fillId="2" borderId="12" xfId="0" applyFill="1" applyBorder="1" applyAlignment="1" applyProtection="1">
      <alignment horizontal="right"/>
    </xf>
    <xf numFmtId="0" fontId="0" fillId="2" borderId="12" xfId="0" applyFill="1" applyBorder="1" applyProtection="1"/>
    <xf numFmtId="0" fontId="0" fillId="8" borderId="9" xfId="0" applyNumberFormat="1" applyFill="1" applyBorder="1" applyProtection="1">
      <protection locked="0"/>
    </xf>
    <xf numFmtId="0" fontId="0" fillId="9" borderId="9" xfId="0" applyFill="1" applyBorder="1" applyProtection="1">
      <protection locked="0"/>
    </xf>
    <xf numFmtId="0" fontId="0" fillId="0" borderId="0" xfId="0" applyAlignment="1">
      <alignment horizontal="right"/>
    </xf>
    <xf numFmtId="1" fontId="7" fillId="4" borderId="9" xfId="0" applyNumberFormat="1" applyFont="1" applyFill="1" applyBorder="1" applyProtection="1"/>
    <xf numFmtId="2" fontId="7" fillId="2" borderId="0" xfId="0" applyNumberFormat="1" applyFont="1" applyFill="1" applyBorder="1" applyProtection="1"/>
    <xf numFmtId="4" fontId="0" fillId="4" borderId="15" xfId="0" applyNumberFormat="1" applyFill="1" applyBorder="1" applyAlignment="1" applyProtection="1">
      <alignment horizontal="center"/>
    </xf>
    <xf numFmtId="0" fontId="0" fillId="4" borderId="14" xfId="0" applyFill="1" applyBorder="1" applyAlignment="1" applyProtection="1">
      <alignment horizontal="center"/>
    </xf>
    <xf numFmtId="0" fontId="13" fillId="0" borderId="0" xfId="0" applyFont="1" applyProtection="1"/>
    <xf numFmtId="0" fontId="10" fillId="0" borderId="0" xfId="0" applyFont="1" applyAlignment="1" applyProtection="1">
      <alignment horizontal="center" vertical="center" wrapText="1"/>
    </xf>
    <xf numFmtId="0" fontId="5" fillId="0" borderId="5"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10" fillId="2" borderId="0" xfId="0" applyFont="1" applyFill="1" applyBorder="1" applyAlignment="1" applyProtection="1">
      <alignment horizontal="right"/>
    </xf>
    <xf numFmtId="0" fontId="11" fillId="2" borderId="7" xfId="0" applyFont="1" applyFill="1" applyBorder="1" applyAlignment="1" applyProtection="1">
      <alignment horizontal="center" vertical="top" wrapText="1"/>
    </xf>
    <xf numFmtId="0" fontId="11" fillId="2" borderId="8"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4" fillId="2"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0" fillId="2" borderId="0" xfId="0" applyFill="1" applyBorder="1" applyAlignment="1" applyProtection="1">
      <alignment horizontal="right"/>
    </xf>
  </cellXfs>
  <cellStyles count="2">
    <cellStyle name="Hyperlink" xfId="1" builtinId="8"/>
    <cellStyle name="Normal" xfId="0" builtinId="0"/>
  </cellStyles>
  <dxfs count="19">
    <dxf>
      <numFmt numFmtId="165" formatCode="[$€-2]\ #,##0"/>
    </dxf>
    <dxf>
      <numFmt numFmtId="168" formatCode="[$$-409]#,##0"/>
    </dxf>
    <dxf>
      <numFmt numFmtId="169" formatCode="&quot;£&quot;#,##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s>
  <tableStyles count="0" defaultTableStyle="TableStyleMedium2" defaultPivotStyle="PivotStyleLight16"/>
  <colors>
    <mruColors>
      <color rgb="FFB2B2B2"/>
      <color rgb="FFD9EAD3"/>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3897/zookeys.209.31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i.org/10.3897/zookeys.209.313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c.europa.eu/eurostat/tgm/table.do?tab=table&amp;init=1&amp;language=en&amp;pcode=tec00120&amp;plu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1A70-1C82-43F6-97EA-53DD5BC2BF06}">
  <sheetPr codeName="Sheet2"/>
  <dimension ref="A1:L30"/>
  <sheetViews>
    <sheetView workbookViewId="0"/>
  </sheetViews>
  <sheetFormatPr defaultRowHeight="14.5" x14ac:dyDescent="0.35"/>
  <cols>
    <col min="1" max="1" width="157" style="75" customWidth="1"/>
    <col min="2" max="16384" width="8.7265625" style="22"/>
  </cols>
  <sheetData>
    <row r="1" spans="1:12" x14ac:dyDescent="0.35">
      <c r="A1" s="93" t="s">
        <v>91</v>
      </c>
    </row>
    <row r="2" spans="1:12" x14ac:dyDescent="0.35">
      <c r="A2" s="94"/>
    </row>
    <row r="3" spans="1:12" ht="73" customHeight="1" x14ac:dyDescent="0.35">
      <c r="A3" s="95" t="s">
        <v>88</v>
      </c>
      <c r="B3" s="96"/>
    </row>
    <row r="4" spans="1:12" ht="45" customHeight="1" x14ac:dyDescent="0.35">
      <c r="A4" s="95" t="s">
        <v>89</v>
      </c>
      <c r="B4" s="96"/>
    </row>
    <row r="5" spans="1:12" ht="45" customHeight="1" x14ac:dyDescent="0.35">
      <c r="A5" s="95" t="s">
        <v>90</v>
      </c>
      <c r="B5" s="96"/>
    </row>
    <row r="6" spans="1:12" s="98" customFormat="1" ht="88" customHeight="1" x14ac:dyDescent="0.35">
      <c r="A6" s="95" t="s">
        <v>92</v>
      </c>
      <c r="B6" s="97"/>
    </row>
    <row r="7" spans="1:12" ht="45" customHeight="1" x14ac:dyDescent="0.35">
      <c r="A7" s="95" t="s">
        <v>93</v>
      </c>
    </row>
    <row r="9" spans="1:12" s="42" customFormat="1" x14ac:dyDescent="0.35">
      <c r="A9" s="93"/>
    </row>
    <row r="10" spans="1:12" s="42" customFormat="1" x14ac:dyDescent="0.35">
      <c r="A10" s="95"/>
    </row>
    <row r="11" spans="1:12" s="42" customFormat="1" x14ac:dyDescent="0.35">
      <c r="A11" s="99"/>
    </row>
    <row r="12" spans="1:12" s="42" customFormat="1" x14ac:dyDescent="0.35">
      <c r="A12" s="95"/>
    </row>
    <row r="13" spans="1:12" s="42" customFormat="1" x14ac:dyDescent="0.35">
      <c r="A13" s="95"/>
    </row>
    <row r="14" spans="1:12" s="42" customFormat="1" x14ac:dyDescent="0.35">
      <c r="A14" s="98"/>
    </row>
    <row r="15" spans="1:12" s="42" customFormat="1" x14ac:dyDescent="0.35">
      <c r="A15" s="98"/>
    </row>
    <row r="16" spans="1:12" s="42" customFormat="1" ht="20" customHeight="1" x14ac:dyDescent="0.35">
      <c r="A16" s="98"/>
      <c r="L16" s="42" t="s">
        <v>24</v>
      </c>
    </row>
    <row r="17" spans="1:12" x14ac:dyDescent="0.35">
      <c r="A17" s="98"/>
    </row>
    <row r="18" spans="1:12" s="41" customFormat="1" ht="44" customHeight="1" x14ac:dyDescent="0.35">
      <c r="A18" s="93"/>
      <c r="B18" s="100" t="s">
        <v>76</v>
      </c>
      <c r="C18" s="101" t="s">
        <v>77</v>
      </c>
      <c r="D18" s="102"/>
      <c r="E18" s="102"/>
      <c r="F18" s="102"/>
      <c r="G18" s="102"/>
      <c r="H18" s="102"/>
      <c r="I18" s="102"/>
      <c r="J18" s="102"/>
      <c r="K18" s="102"/>
      <c r="L18" s="102"/>
    </row>
    <row r="19" spans="1:12" s="41" customFormat="1" ht="30.5" customHeight="1" x14ac:dyDescent="0.35">
      <c r="A19" s="102"/>
      <c r="B19" s="102"/>
      <c r="C19" s="102"/>
      <c r="D19" s="102"/>
      <c r="E19" s="102"/>
      <c r="F19" s="102"/>
      <c r="G19" s="102"/>
      <c r="H19" s="102"/>
      <c r="I19" s="102"/>
      <c r="J19" s="102"/>
      <c r="K19" s="102"/>
      <c r="L19" s="102"/>
    </row>
    <row r="20" spans="1:12" x14ac:dyDescent="0.35">
      <c r="A20" s="102"/>
    </row>
    <row r="21" spans="1:12" ht="45" customHeight="1" x14ac:dyDescent="0.35">
      <c r="A21" s="93"/>
      <c r="B21" s="102"/>
      <c r="C21" s="102"/>
      <c r="D21" s="102"/>
      <c r="E21" s="102"/>
      <c r="F21" s="102"/>
      <c r="G21" s="102"/>
      <c r="H21" s="102"/>
      <c r="I21" s="102"/>
      <c r="J21" s="102"/>
    </row>
    <row r="22" spans="1:12" x14ac:dyDescent="0.35">
      <c r="A22" s="102"/>
    </row>
    <row r="23" spans="1:12" ht="30.5" customHeight="1" x14ac:dyDescent="0.35">
      <c r="A23" s="93"/>
      <c r="B23" s="102"/>
      <c r="C23" s="102"/>
      <c r="D23" s="102"/>
      <c r="E23" s="102"/>
      <c r="F23" s="102"/>
      <c r="G23" s="102"/>
      <c r="H23" s="102"/>
      <c r="I23" s="102"/>
      <c r="J23" s="102"/>
    </row>
    <row r="24" spans="1:12" ht="14.5" customHeight="1" x14ac:dyDescent="0.35">
      <c r="A24" s="102"/>
      <c r="B24" s="102"/>
      <c r="C24" s="102"/>
      <c r="D24" s="102"/>
      <c r="E24" s="102"/>
      <c r="F24" s="102"/>
      <c r="G24" s="102"/>
      <c r="H24" s="102"/>
      <c r="I24" s="102"/>
      <c r="J24" s="102"/>
      <c r="K24" s="102"/>
    </row>
    <row r="25" spans="1:12" ht="45" customHeight="1" x14ac:dyDescent="0.35">
      <c r="A25" s="103"/>
      <c r="B25" s="102"/>
      <c r="C25" s="102"/>
      <c r="D25" s="102"/>
      <c r="E25" s="102"/>
      <c r="F25" s="102"/>
      <c r="G25" s="102"/>
      <c r="H25" s="102"/>
      <c r="I25" s="102"/>
      <c r="J25" s="102"/>
    </row>
    <row r="26" spans="1:12" s="51" customFormat="1" ht="14.5" customHeight="1" x14ac:dyDescent="0.35">
      <c r="A26" s="102"/>
      <c r="B26" s="104"/>
      <c r="C26" s="104"/>
      <c r="D26" s="104"/>
      <c r="E26" s="104"/>
      <c r="F26" s="104"/>
      <c r="G26" s="104"/>
      <c r="H26" s="104"/>
      <c r="I26" s="104"/>
      <c r="J26" s="104"/>
      <c r="K26" s="104"/>
    </row>
    <row r="27" spans="1:12" ht="60" customHeight="1" x14ac:dyDescent="0.35">
      <c r="A27" s="103"/>
      <c r="B27" s="102"/>
      <c r="C27" s="102"/>
      <c r="D27" s="102"/>
      <c r="E27" s="102"/>
      <c r="F27" s="102"/>
      <c r="G27" s="102"/>
      <c r="H27" s="102"/>
      <c r="I27" s="102"/>
      <c r="J27" s="102"/>
    </row>
    <row r="28" spans="1:12" x14ac:dyDescent="0.35">
      <c r="A28" s="102"/>
    </row>
    <row r="29" spans="1:12" ht="45" customHeight="1" x14ac:dyDescent="0.35">
      <c r="A29" s="93"/>
      <c r="B29" s="102"/>
      <c r="C29" s="102"/>
      <c r="D29" s="102"/>
      <c r="E29" s="102"/>
      <c r="F29" s="102"/>
      <c r="G29" s="102"/>
      <c r="H29" s="102"/>
      <c r="I29" s="102"/>
      <c r="J29" s="102"/>
    </row>
    <row r="30" spans="1:12" x14ac:dyDescent="0.35">
      <c r="A30" s="102"/>
    </row>
  </sheetData>
  <hyperlinks>
    <hyperlink ref="C18" r:id="rId1" xr:uid="{954ACCC1-7D12-474A-A068-F15B434416F4}"/>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6"/>
  <sheetViews>
    <sheetView workbookViewId="0"/>
  </sheetViews>
  <sheetFormatPr defaultRowHeight="14.5" x14ac:dyDescent="0.35"/>
  <cols>
    <col min="1" max="1" width="129.81640625" style="6" customWidth="1"/>
  </cols>
  <sheetData>
    <row r="1" spans="1:12" x14ac:dyDescent="0.35">
      <c r="A1" s="5" t="s">
        <v>91</v>
      </c>
    </row>
    <row r="3" spans="1:12" s="4" customFormat="1" x14ac:dyDescent="0.35">
      <c r="A3" s="5" t="s">
        <v>23</v>
      </c>
    </row>
    <row r="4" spans="1:12" s="4" customFormat="1" ht="30" customHeight="1" x14ac:dyDescent="0.35">
      <c r="A4" s="7" t="s">
        <v>81</v>
      </c>
    </row>
    <row r="5" spans="1:12" s="4" customFormat="1" ht="30" customHeight="1" x14ac:dyDescent="0.35">
      <c r="A5" s="62" t="s">
        <v>94</v>
      </c>
    </row>
    <row r="6" spans="1:12" s="4" customFormat="1" ht="30" customHeight="1" x14ac:dyDescent="0.35">
      <c r="A6" s="65" t="s">
        <v>157</v>
      </c>
      <c r="B6"/>
    </row>
    <row r="7" spans="1:12" s="4" customFormat="1" ht="30" customHeight="1" x14ac:dyDescent="0.35">
      <c r="A7" s="7" t="s">
        <v>80</v>
      </c>
    </row>
    <row r="8" spans="1:12" s="4" customFormat="1" ht="30" customHeight="1" x14ac:dyDescent="0.35">
      <c r="A8" s="8" t="s">
        <v>172</v>
      </c>
    </row>
    <row r="9" spans="1:12" s="4" customFormat="1" ht="30" customHeight="1" x14ac:dyDescent="0.35">
      <c r="A9" s="65" t="s">
        <v>173</v>
      </c>
    </row>
    <row r="10" spans="1:12" s="4" customFormat="1" ht="45" customHeight="1" x14ac:dyDescent="0.35">
      <c r="A10" s="8" t="s">
        <v>170</v>
      </c>
    </row>
    <row r="11" spans="1:12" ht="43.5" x14ac:dyDescent="0.35">
      <c r="A11" s="8" t="s">
        <v>171</v>
      </c>
    </row>
    <row r="12" spans="1:12" s="2" customFormat="1" ht="44" customHeight="1" x14ac:dyDescent="0.35">
      <c r="A12" s="8"/>
      <c r="G12" s="84"/>
      <c r="H12" s="84"/>
      <c r="I12" s="84"/>
      <c r="J12" s="84"/>
      <c r="K12" s="84"/>
      <c r="L12" s="84"/>
    </row>
    <row r="13" spans="1:12" s="2" customFormat="1" ht="30.5" customHeight="1" x14ac:dyDescent="0.35">
      <c r="A13" s="5" t="s">
        <v>158</v>
      </c>
      <c r="B13" s="56" t="s">
        <v>76</v>
      </c>
      <c r="C13" s="57" t="s">
        <v>77</v>
      </c>
      <c r="D13" s="84"/>
      <c r="E13" s="84"/>
      <c r="F13" s="84"/>
      <c r="G13" s="84"/>
      <c r="H13" s="84"/>
      <c r="I13" s="84"/>
      <c r="J13" s="84"/>
      <c r="K13" s="84"/>
      <c r="L13" s="84"/>
    </row>
    <row r="14" spans="1:12" ht="29" x14ac:dyDescent="0.35">
      <c r="A14" s="84" t="s">
        <v>159</v>
      </c>
    </row>
    <row r="15" spans="1:12" ht="29" x14ac:dyDescent="0.35">
      <c r="A15" s="84" t="s">
        <v>60</v>
      </c>
      <c r="B15" s="84"/>
      <c r="C15" s="84"/>
      <c r="D15" s="84"/>
      <c r="E15" s="84"/>
      <c r="F15" s="84"/>
      <c r="G15" s="84"/>
      <c r="H15" s="84"/>
      <c r="I15" s="84"/>
      <c r="J15" s="84"/>
    </row>
    <row r="16" spans="1:12" x14ac:dyDescent="0.35">
      <c r="A16" s="5" t="s">
        <v>161</v>
      </c>
    </row>
    <row r="17" spans="1:11" ht="29" x14ac:dyDescent="0.35">
      <c r="A17" s="84" t="s">
        <v>19</v>
      </c>
      <c r="B17" s="84"/>
      <c r="C17" s="84"/>
      <c r="D17" s="84"/>
      <c r="E17" s="84"/>
      <c r="F17" s="84"/>
      <c r="G17" s="84"/>
      <c r="H17" s="84"/>
      <c r="I17" s="84"/>
      <c r="J17" s="84"/>
    </row>
    <row r="18" spans="1:11" x14ac:dyDescent="0.35">
      <c r="A18" s="5" t="s">
        <v>82</v>
      </c>
      <c r="B18" s="84"/>
      <c r="C18" s="84"/>
      <c r="D18" s="84"/>
      <c r="E18" s="84"/>
      <c r="F18" s="84"/>
      <c r="G18" s="84"/>
      <c r="H18" s="84"/>
      <c r="I18" s="84"/>
      <c r="J18" s="84"/>
      <c r="K18" s="84"/>
    </row>
    <row r="19" spans="1:11" ht="29" x14ac:dyDescent="0.35">
      <c r="A19" s="84" t="s">
        <v>84</v>
      </c>
      <c r="B19" s="84"/>
      <c r="C19" s="84"/>
      <c r="D19" s="84"/>
      <c r="E19" s="84"/>
      <c r="F19" s="84"/>
      <c r="G19" s="84"/>
      <c r="H19" s="84"/>
      <c r="I19" s="84"/>
      <c r="J19" s="84"/>
    </row>
    <row r="20" spans="1:11" s="1" customFormat="1" x14ac:dyDescent="0.35">
      <c r="A20" s="5" t="s">
        <v>20</v>
      </c>
      <c r="B20" s="3"/>
      <c r="C20" s="3"/>
      <c r="D20" s="3"/>
      <c r="E20" s="3"/>
      <c r="F20" s="3"/>
      <c r="G20" s="3"/>
      <c r="H20" s="3"/>
      <c r="I20" s="3"/>
      <c r="J20" s="3"/>
      <c r="K20" s="3"/>
    </row>
    <row r="21" spans="1:11" ht="29" x14ac:dyDescent="0.35">
      <c r="A21" s="84" t="s">
        <v>160</v>
      </c>
      <c r="B21" s="84"/>
      <c r="C21" s="84"/>
      <c r="D21" s="84"/>
      <c r="E21" s="84"/>
      <c r="F21" s="84"/>
      <c r="G21" s="84"/>
      <c r="H21" s="84"/>
      <c r="I21" s="84"/>
      <c r="J21" s="84"/>
    </row>
    <row r="22" spans="1:11" x14ac:dyDescent="0.35">
      <c r="A22" s="5" t="s">
        <v>85</v>
      </c>
    </row>
    <row r="23" spans="1:11" ht="58" x14ac:dyDescent="0.35">
      <c r="A23" s="84" t="s">
        <v>87</v>
      </c>
      <c r="B23" s="84"/>
      <c r="C23" s="84"/>
      <c r="D23" s="84"/>
      <c r="E23" s="84"/>
      <c r="F23" s="84"/>
      <c r="G23" s="84"/>
      <c r="H23" s="84"/>
      <c r="I23" s="84"/>
      <c r="J23" s="84"/>
    </row>
    <row r="24" spans="1:11" x14ac:dyDescent="0.35">
      <c r="A24" s="5" t="s">
        <v>162</v>
      </c>
    </row>
    <row r="25" spans="1:11" ht="29" x14ac:dyDescent="0.35">
      <c r="A25" s="84" t="s">
        <v>1</v>
      </c>
    </row>
    <row r="26" spans="1:11" ht="29" x14ac:dyDescent="0.35">
      <c r="A26" s="6" t="s">
        <v>163</v>
      </c>
    </row>
  </sheetData>
  <hyperlinks>
    <hyperlink ref="C13" r:id="rId1" xr:uid="{8C586C4F-7B9D-43B5-88C6-82B12440CBFF}"/>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83B5-A132-471D-812E-90CDCB6D8DD2}">
  <sheetPr codeName="Sheet3"/>
  <dimension ref="A1:N10"/>
  <sheetViews>
    <sheetView workbookViewId="0"/>
  </sheetViews>
  <sheetFormatPr defaultRowHeight="14.5" x14ac:dyDescent="0.35"/>
  <cols>
    <col min="1" max="1" width="35.1796875" customWidth="1"/>
    <col min="2" max="2" width="107.81640625" bestFit="1" customWidth="1"/>
  </cols>
  <sheetData>
    <row r="1" spans="1:14" x14ac:dyDescent="0.35">
      <c r="A1" s="63" t="s">
        <v>79</v>
      </c>
    </row>
    <row r="3" spans="1:14" x14ac:dyDescent="0.35">
      <c r="A3" s="1" t="s">
        <v>100</v>
      </c>
      <c r="B3" s="1" t="s">
        <v>101</v>
      </c>
    </row>
    <row r="5" spans="1:14" s="83" customFormat="1" ht="60" customHeight="1" x14ac:dyDescent="0.35">
      <c r="A5" s="84" t="s">
        <v>113</v>
      </c>
      <c r="B5" s="105" t="s">
        <v>115</v>
      </c>
      <c r="C5" s="105"/>
      <c r="D5" s="105"/>
      <c r="E5" s="105"/>
      <c r="F5" s="105"/>
      <c r="G5" s="105"/>
      <c r="H5" s="105"/>
      <c r="I5" s="105"/>
      <c r="J5" s="105"/>
      <c r="K5" s="105"/>
      <c r="L5" s="105"/>
      <c r="M5" s="105"/>
      <c r="N5" s="105"/>
    </row>
    <row r="6" spans="1:14" ht="29" customHeight="1" x14ac:dyDescent="0.35">
      <c r="B6" s="106" t="s">
        <v>116</v>
      </c>
      <c r="C6" s="106"/>
      <c r="D6" s="106"/>
      <c r="E6" s="106"/>
      <c r="F6" s="106"/>
      <c r="G6" s="106"/>
      <c r="H6" s="106"/>
      <c r="I6" s="106"/>
      <c r="J6" s="106"/>
      <c r="K6" s="106"/>
      <c r="L6" s="106"/>
      <c r="M6" s="106"/>
      <c r="N6" s="106"/>
    </row>
    <row r="8" spans="1:14" x14ac:dyDescent="0.35">
      <c r="A8" t="s">
        <v>154</v>
      </c>
      <c r="B8" t="s">
        <v>155</v>
      </c>
    </row>
    <row r="9" spans="1:14" x14ac:dyDescent="0.35">
      <c r="B9" t="s">
        <v>156</v>
      </c>
    </row>
    <row r="10" spans="1:14" x14ac:dyDescent="0.35">
      <c r="B10"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EA5D-3461-4C23-B62C-BA3A7005E3C6}">
  <sheetPr codeName="Sheet4"/>
  <dimension ref="A2:AV622"/>
  <sheetViews>
    <sheetView tabSelected="1" workbookViewId="0">
      <selection activeCell="I10" sqref="I10"/>
    </sheetView>
  </sheetViews>
  <sheetFormatPr defaultRowHeight="14.5" x14ac:dyDescent="0.35"/>
  <cols>
    <col min="1" max="1" width="1.6328125" style="22" customWidth="1"/>
    <col min="2" max="2" width="55.54296875" style="22" bestFit="1" customWidth="1"/>
    <col min="3" max="3" width="10.26953125" style="22" bestFit="1" customWidth="1"/>
    <col min="4" max="4" width="8.7265625" style="22"/>
    <col min="5" max="5" width="29.90625" style="40" customWidth="1"/>
    <col min="6" max="6" width="10.26953125" style="22" bestFit="1" customWidth="1"/>
    <col min="7" max="7" width="10.26953125" style="22" customWidth="1"/>
    <col min="8" max="8" width="24.90625" style="22" bestFit="1" customWidth="1"/>
    <col min="9" max="9" width="11.36328125" style="22" bestFit="1" customWidth="1"/>
    <col min="10" max="10" width="1.08984375" style="22" customWidth="1"/>
    <col min="11" max="11" width="8.7265625" style="22"/>
    <col min="12" max="12" width="11.36328125" style="22" bestFit="1" customWidth="1"/>
    <col min="13" max="16384" width="8.7265625" style="22"/>
  </cols>
  <sheetData>
    <row r="2" spans="1:14" ht="42.5" customHeight="1" x14ac:dyDescent="0.35">
      <c r="B2" s="9" t="s">
        <v>52</v>
      </c>
      <c r="C2" s="120" t="e">
        <f>VLOOKUP($B$2,$C$610:$D$617,2,0)</f>
        <v>#N/A</v>
      </c>
      <c r="D2" s="123" t="s">
        <v>75</v>
      </c>
      <c r="E2" s="124"/>
      <c r="F2" s="125"/>
      <c r="H2" s="92" t="s">
        <v>105</v>
      </c>
    </row>
    <row r="3" spans="1:14" ht="42.5" customHeight="1" x14ac:dyDescent="0.35">
      <c r="C3" s="68"/>
      <c r="D3" s="126" t="s">
        <v>164</v>
      </c>
      <c r="E3" s="127"/>
      <c r="F3" s="128"/>
    </row>
    <row r="5" spans="1:14" x14ac:dyDescent="0.35">
      <c r="A5" s="17"/>
      <c r="B5" s="23" t="s">
        <v>35</v>
      </c>
      <c r="C5" s="24"/>
      <c r="D5" s="24"/>
      <c r="E5" s="25"/>
      <c r="F5" s="24"/>
      <c r="G5" s="24"/>
      <c r="H5" s="24"/>
      <c r="I5" s="26"/>
    </row>
    <row r="6" spans="1:14" ht="14.5" customHeight="1" x14ac:dyDescent="0.35">
      <c r="A6" s="54"/>
      <c r="B6" s="44" t="s">
        <v>27</v>
      </c>
      <c r="C6" s="10"/>
      <c r="D6" s="28"/>
      <c r="E6" s="55" t="s">
        <v>57</v>
      </c>
      <c r="F6" s="10"/>
      <c r="G6" s="28"/>
      <c r="H6" s="28"/>
      <c r="I6" s="30"/>
    </row>
    <row r="7" spans="1:14" ht="14.5" customHeight="1" x14ac:dyDescent="0.35">
      <c r="A7" s="17"/>
      <c r="B7" s="44" t="s">
        <v>177</v>
      </c>
      <c r="C7" s="10"/>
      <c r="D7" s="28"/>
      <c r="E7" s="28"/>
      <c r="F7" s="28"/>
      <c r="G7" s="28"/>
      <c r="H7" s="28"/>
      <c r="I7" s="30"/>
    </row>
    <row r="8" spans="1:14" ht="14.5" customHeight="1" x14ac:dyDescent="0.35">
      <c r="A8" s="17"/>
      <c r="B8" s="61" t="s">
        <v>181</v>
      </c>
      <c r="C8" s="28"/>
      <c r="D8" s="28"/>
      <c r="E8" s="28"/>
      <c r="F8" s="28"/>
      <c r="G8" s="28"/>
      <c r="H8" s="28"/>
      <c r="I8" s="30"/>
    </row>
    <row r="9" spans="1:14" ht="45" customHeight="1" x14ac:dyDescent="0.35">
      <c r="A9" s="17"/>
      <c r="B9" s="121"/>
      <c r="C9" s="122"/>
      <c r="D9" s="122"/>
      <c r="E9" s="122"/>
      <c r="F9" s="122"/>
      <c r="G9" s="122"/>
      <c r="H9" s="37"/>
      <c r="I9" s="43"/>
      <c r="K9" s="80" t="s">
        <v>96</v>
      </c>
      <c r="L9" s="81" t="s">
        <v>114</v>
      </c>
      <c r="M9" s="75"/>
      <c r="N9" s="75"/>
    </row>
    <row r="10" spans="1:14" ht="14.5" customHeight="1" x14ac:dyDescent="0.35">
      <c r="A10" s="17"/>
      <c r="B10" s="18"/>
      <c r="C10" s="19"/>
      <c r="D10" s="19"/>
      <c r="E10" s="19"/>
      <c r="F10" s="19"/>
      <c r="G10" s="20"/>
      <c r="H10" s="52" t="s">
        <v>34</v>
      </c>
      <c r="I10" s="69">
        <f>C6+F6</f>
        <v>0</v>
      </c>
      <c r="K10" s="78" t="e">
        <f>$I$10*VLOOKUP($H$2,$B$549:$C$551,2,)</f>
        <v>#N/A</v>
      </c>
      <c r="L10" s="78" t="e">
        <f>$K$10*100/VLOOKUP($C$2,$B$557:$C$599,2,)</f>
        <v>#N/A</v>
      </c>
    </row>
    <row r="11" spans="1:14" ht="14.5" customHeight="1" x14ac:dyDescent="0.35">
      <c r="A11" s="17"/>
      <c r="B11" s="17"/>
      <c r="C11" s="17"/>
      <c r="D11" s="17"/>
      <c r="E11" s="17"/>
      <c r="F11" s="17"/>
      <c r="G11" s="17"/>
      <c r="H11" s="53"/>
    </row>
    <row r="12" spans="1:14" ht="14.5" customHeight="1" x14ac:dyDescent="0.35">
      <c r="B12" s="23" t="s">
        <v>32</v>
      </c>
      <c r="C12" s="24"/>
      <c r="D12" s="24"/>
      <c r="E12" s="24"/>
      <c r="F12" s="24"/>
      <c r="G12" s="24"/>
      <c r="H12" s="24"/>
      <c r="I12" s="26"/>
    </row>
    <row r="13" spans="1:14" ht="14.5" customHeight="1" x14ac:dyDescent="0.35">
      <c r="B13" s="27"/>
      <c r="C13" s="28"/>
      <c r="D13" s="28"/>
      <c r="E13" s="28"/>
      <c r="F13" s="28"/>
      <c r="G13" s="28"/>
      <c r="H13" s="37" t="s">
        <v>31</v>
      </c>
      <c r="I13" s="30"/>
    </row>
    <row r="14" spans="1:14" x14ac:dyDescent="0.35">
      <c r="A14" s="51"/>
      <c r="B14" s="44" t="s">
        <v>165</v>
      </c>
      <c r="C14" s="10"/>
      <c r="D14" s="28"/>
      <c r="E14" s="29"/>
      <c r="F14" s="28"/>
      <c r="G14" s="28"/>
      <c r="H14" s="28" t="s">
        <v>30</v>
      </c>
      <c r="I14" s="32" t="e">
        <f>(C6+C7)/C14</f>
        <v>#DIV/0!</v>
      </c>
    </row>
    <row r="15" spans="1:14" ht="16.5" x14ac:dyDescent="0.35">
      <c r="B15" s="44" t="s">
        <v>25</v>
      </c>
      <c r="C15" s="11"/>
      <c r="D15" s="28"/>
      <c r="E15" s="29" t="s">
        <v>26</v>
      </c>
      <c r="F15" s="70"/>
      <c r="G15" s="28"/>
      <c r="H15" s="28" t="s">
        <v>63</v>
      </c>
      <c r="I15" s="32">
        <f>C15*F15*12</f>
        <v>0</v>
      </c>
    </row>
    <row r="16" spans="1:14" x14ac:dyDescent="0.35">
      <c r="B16" s="44" t="s">
        <v>179</v>
      </c>
      <c r="C16" s="12"/>
      <c r="D16" s="28"/>
      <c r="E16" s="29" t="s">
        <v>178</v>
      </c>
      <c r="F16" s="10"/>
      <c r="G16" s="28"/>
      <c r="H16" s="28" t="s">
        <v>64</v>
      </c>
      <c r="I16" s="32">
        <f>C16*F16*12</f>
        <v>0</v>
      </c>
    </row>
    <row r="17" spans="1:48" x14ac:dyDescent="0.35">
      <c r="B17" s="44"/>
      <c r="C17" s="88"/>
      <c r="D17" s="28"/>
      <c r="E17" s="29" t="s">
        <v>54</v>
      </c>
      <c r="F17" s="10"/>
      <c r="G17" s="28"/>
      <c r="H17" s="28" t="s">
        <v>65</v>
      </c>
      <c r="I17" s="32">
        <f>F17*12</f>
        <v>0</v>
      </c>
    </row>
    <row r="18" spans="1:48" x14ac:dyDescent="0.35">
      <c r="B18" s="44"/>
      <c r="C18" s="89"/>
      <c r="D18" s="28"/>
      <c r="E18" s="29" t="s">
        <v>56</v>
      </c>
      <c r="F18" s="10"/>
      <c r="G18" s="28"/>
      <c r="H18" s="28" t="s">
        <v>55</v>
      </c>
      <c r="I18" s="32">
        <f>F18*12</f>
        <v>0</v>
      </c>
    </row>
    <row r="19" spans="1:48" x14ac:dyDescent="0.35">
      <c r="B19" s="87"/>
      <c r="C19" s="85"/>
      <c r="D19" s="49"/>
      <c r="E19" s="129" t="s">
        <v>175</v>
      </c>
      <c r="F19" s="129"/>
      <c r="G19" s="28"/>
      <c r="H19" s="28"/>
      <c r="I19" s="30"/>
    </row>
    <row r="20" spans="1:48" x14ac:dyDescent="0.35">
      <c r="B20" s="86"/>
      <c r="C20" s="28"/>
      <c r="D20" s="28"/>
      <c r="E20" s="129" t="s">
        <v>176</v>
      </c>
      <c r="F20" s="129"/>
      <c r="G20" s="28"/>
      <c r="H20" s="34"/>
      <c r="I20" s="30"/>
      <c r="AV20" s="41"/>
    </row>
    <row r="21" spans="1:48" x14ac:dyDescent="0.35">
      <c r="B21" s="61" t="s">
        <v>180</v>
      </c>
      <c r="C21" s="28"/>
      <c r="D21" s="28"/>
      <c r="E21" s="29"/>
      <c r="F21" s="28"/>
      <c r="G21" s="28"/>
      <c r="H21" s="34"/>
      <c r="I21" s="30"/>
      <c r="AV21" s="41"/>
    </row>
    <row r="22" spans="1:48" ht="45" customHeight="1" x14ac:dyDescent="0.35">
      <c r="A22" s="17"/>
      <c r="B22" s="121"/>
      <c r="C22" s="122"/>
      <c r="D22" s="122"/>
      <c r="E22" s="122"/>
      <c r="F22" s="122"/>
      <c r="G22" s="122"/>
      <c r="H22" s="37"/>
      <c r="I22" s="43"/>
      <c r="K22" s="80" t="s">
        <v>96</v>
      </c>
      <c r="L22" s="81" t="s">
        <v>114</v>
      </c>
    </row>
    <row r="23" spans="1:48" ht="14.5" customHeight="1" x14ac:dyDescent="0.35">
      <c r="A23" s="17"/>
      <c r="B23" s="18"/>
      <c r="C23" s="19"/>
      <c r="D23" s="19"/>
      <c r="E23" s="19"/>
      <c r="F23" s="19"/>
      <c r="G23" s="20"/>
      <c r="H23" s="50" t="s">
        <v>29</v>
      </c>
      <c r="I23" s="69" t="e">
        <f>SUM(I14, I15, I16, I17, I18)</f>
        <v>#DIV/0!</v>
      </c>
      <c r="K23" s="78" t="e">
        <f>$I$23*VLOOKUP($H$2,$B$549:$C$551,2,)</f>
        <v>#DIV/0!</v>
      </c>
      <c r="L23" s="78" t="e">
        <f>$K$23*100/VLOOKUP($C$2,$B$557:$C$599,2,)</f>
        <v>#DIV/0!</v>
      </c>
    </row>
    <row r="24" spans="1:48" x14ac:dyDescent="0.35">
      <c r="H24" s="51"/>
      <c r="AV24" s="41"/>
    </row>
    <row r="25" spans="1:48" ht="16" customHeight="1" x14ac:dyDescent="0.35">
      <c r="B25" s="23" t="s">
        <v>33</v>
      </c>
      <c r="C25" s="24"/>
      <c r="D25" s="24"/>
      <c r="E25" s="25"/>
      <c r="F25" s="130" t="s">
        <v>183</v>
      </c>
      <c r="G25" s="131"/>
      <c r="H25" s="23" t="s">
        <v>37</v>
      </c>
      <c r="I25" s="26"/>
      <c r="AQ25" s="41"/>
      <c r="AR25" s="41"/>
      <c r="AS25" s="41"/>
      <c r="AT25" s="41"/>
      <c r="AU25" s="41"/>
      <c r="AV25" s="41"/>
    </row>
    <row r="26" spans="1:48" ht="16" customHeight="1" x14ac:dyDescent="0.35">
      <c r="B26" s="36"/>
      <c r="C26" s="28"/>
      <c r="D26" s="28"/>
      <c r="E26" s="29"/>
      <c r="F26" s="132" t="s">
        <v>184</v>
      </c>
      <c r="G26" s="133"/>
      <c r="H26" s="36"/>
      <c r="I26" s="30"/>
      <c r="AQ26" s="41"/>
      <c r="AR26" s="41"/>
      <c r="AS26" s="41"/>
      <c r="AT26" s="41"/>
      <c r="AU26" s="41"/>
      <c r="AV26" s="41"/>
    </row>
    <row r="27" spans="1:48" ht="16" customHeight="1" x14ac:dyDescent="0.35">
      <c r="B27" s="36"/>
      <c r="C27" s="28"/>
      <c r="D27" s="28"/>
      <c r="E27" s="29"/>
      <c r="F27" s="134" t="s">
        <v>185</v>
      </c>
      <c r="G27" s="136" t="s">
        <v>186</v>
      </c>
      <c r="H27" s="107" t="s">
        <v>187</v>
      </c>
      <c r="I27" s="30"/>
      <c r="AQ27" s="41"/>
      <c r="AR27" s="41"/>
      <c r="AS27" s="41"/>
      <c r="AT27" s="41"/>
      <c r="AU27" s="41"/>
      <c r="AV27" s="41"/>
    </row>
    <row r="28" spans="1:48" ht="16" customHeight="1" x14ac:dyDescent="0.35">
      <c r="B28" s="27" t="s">
        <v>42</v>
      </c>
      <c r="C28" s="28"/>
      <c r="D28" s="37" t="s">
        <v>15</v>
      </c>
      <c r="E28" s="29"/>
      <c r="F28" s="135"/>
      <c r="G28" s="137"/>
      <c r="H28" s="36"/>
      <c r="I28" s="108"/>
      <c r="AU28" s="41"/>
      <c r="AV28" s="41"/>
    </row>
    <row r="29" spans="1:48" x14ac:dyDescent="0.35">
      <c r="B29" s="13" t="s">
        <v>36</v>
      </c>
      <c r="C29" s="49"/>
      <c r="D29" s="49" t="s">
        <v>48</v>
      </c>
      <c r="E29" s="29"/>
      <c r="F29" s="64"/>
      <c r="G29" s="112"/>
      <c r="H29" s="109">
        <f>IF($F$36&lt;&gt;0,$F$36/5*$C$33/60,IF($G$37&lt;&gt;0,$G$37/5/60,IF(AND(F29&lt;&gt;0, G29=0), F29*$C$33/60, G29/60)))</f>
        <v>0</v>
      </c>
      <c r="I29" s="32" t="e">
        <f>H29*$C$39*$C$34*12</f>
        <v>#DIV/0!</v>
      </c>
      <c r="AV29" s="41"/>
    </row>
    <row r="30" spans="1:48" ht="15" customHeight="1" x14ac:dyDescent="0.35">
      <c r="B30" s="13" t="s">
        <v>40</v>
      </c>
      <c r="C30" s="49"/>
      <c r="D30" s="49" t="s">
        <v>83</v>
      </c>
      <c r="E30" s="29"/>
      <c r="F30" s="64"/>
      <c r="G30" s="112"/>
      <c r="H30" s="109">
        <f>IF($F$36&lt;&gt;0,$F$36/5*$C$33/60,IF($G$37&lt;&gt;0,$G$37/5/60,IF(AND(F30&lt;&gt;0, G30=0), F30*$C$33/60, G30/60)))</f>
        <v>0</v>
      </c>
      <c r="I30" s="32" t="e">
        <f t="shared" ref="I30:I33" si="0">H30*$C$39*$C$34*12</f>
        <v>#DIV/0!</v>
      </c>
    </row>
    <row r="31" spans="1:48" x14ac:dyDescent="0.35">
      <c r="B31" s="13" t="s">
        <v>41</v>
      </c>
      <c r="C31" s="28"/>
      <c r="D31" s="49" t="s">
        <v>49</v>
      </c>
      <c r="E31" s="29"/>
      <c r="F31" s="64"/>
      <c r="G31" s="112"/>
      <c r="H31" s="109">
        <f>IF($F$36&lt;&gt;0,$F$36/5*$C$33/60,IF($G$37&lt;&gt;0,$G$37/5/60,IF(AND(F31&lt;&gt;0, G31=0), F31*$C$33/60, G31/60)))</f>
        <v>0</v>
      </c>
      <c r="I31" s="32" t="e">
        <f t="shared" si="0"/>
        <v>#DIV/0!</v>
      </c>
    </row>
    <row r="32" spans="1:48" x14ac:dyDescent="0.35">
      <c r="B32" s="13" t="s">
        <v>38</v>
      </c>
      <c r="C32" s="29"/>
      <c r="D32" s="49" t="s">
        <v>86</v>
      </c>
      <c r="E32" s="29"/>
      <c r="F32" s="64"/>
      <c r="G32" s="112"/>
      <c r="H32" s="109">
        <f>IF($F$36&lt;&gt;0,$F$36/5*$C$33/60,IF($G$37&lt;&gt;0,$G$37/5/60,IF(AND(F32&lt;&gt;0, G32=0), F32*$C$33/60, G32/60)))</f>
        <v>0</v>
      </c>
      <c r="I32" s="32" t="e">
        <f t="shared" si="0"/>
        <v>#DIV/0!</v>
      </c>
    </row>
    <row r="33" spans="1:12" x14ac:dyDescent="0.35">
      <c r="B33" s="31" t="s">
        <v>168</v>
      </c>
      <c r="C33" s="15"/>
      <c r="D33" s="49" t="s">
        <v>50</v>
      </c>
      <c r="E33" s="29"/>
      <c r="F33" s="64"/>
      <c r="G33" s="112"/>
      <c r="H33" s="109">
        <f>IF($F$36&lt;&gt;0,$F$36/5*$C$33/60,IF($G$37&lt;&gt;0,$G$37/5/60,IF(AND(F33&lt;&gt;0, G33=0), F33*$C$33/60, G33/60)))</f>
        <v>0</v>
      </c>
      <c r="I33" s="32" t="e">
        <f t="shared" si="0"/>
        <v>#DIV/0!</v>
      </c>
    </row>
    <row r="34" spans="1:12" x14ac:dyDescent="0.35">
      <c r="B34" s="31" t="s">
        <v>51</v>
      </c>
      <c r="C34" s="14"/>
      <c r="D34" s="49"/>
      <c r="E34" s="29"/>
      <c r="F34" s="28"/>
      <c r="G34" s="28"/>
      <c r="H34" s="117">
        <f>SUM(H29:H33)</f>
        <v>0</v>
      </c>
      <c r="I34" s="30"/>
    </row>
    <row r="35" spans="1:12" x14ac:dyDescent="0.35">
      <c r="B35" s="31" t="s">
        <v>61</v>
      </c>
      <c r="C35" s="15"/>
      <c r="D35" s="28"/>
      <c r="E35" s="49" t="s">
        <v>196</v>
      </c>
      <c r="F35" s="28"/>
      <c r="G35" s="28"/>
      <c r="H35" s="118" t="s">
        <v>199</v>
      </c>
      <c r="I35" s="30"/>
    </row>
    <row r="36" spans="1:12" x14ac:dyDescent="0.35">
      <c r="B36" s="31" t="s">
        <v>28</v>
      </c>
      <c r="C36" s="71"/>
      <c r="D36" s="29"/>
      <c r="E36" s="29" t="s">
        <v>197</v>
      </c>
      <c r="F36" s="16"/>
      <c r="G36" s="28"/>
      <c r="H36" s="28"/>
      <c r="I36" s="30"/>
    </row>
    <row r="37" spans="1:12" x14ac:dyDescent="0.35">
      <c r="B37" s="31" t="s">
        <v>44</v>
      </c>
      <c r="C37" s="15"/>
      <c r="D37" s="28"/>
      <c r="E37" s="138" t="s">
        <v>198</v>
      </c>
      <c r="F37" s="138"/>
      <c r="G37" s="113"/>
      <c r="H37" s="28"/>
      <c r="I37" s="30"/>
    </row>
    <row r="38" spans="1:12" x14ac:dyDescent="0.35">
      <c r="B38" s="31"/>
      <c r="C38" s="110"/>
      <c r="D38" s="28"/>
      <c r="E38" s="29"/>
      <c r="F38" s="29"/>
      <c r="G38" s="111"/>
      <c r="H38" s="28"/>
      <c r="I38" s="30"/>
    </row>
    <row r="39" spans="1:12" x14ac:dyDescent="0.35">
      <c r="B39" s="44" t="s">
        <v>66</v>
      </c>
      <c r="C39" s="72" t="e">
        <f>C35*C36/4.333/C37</f>
        <v>#DIV/0!</v>
      </c>
      <c r="D39" s="28"/>
      <c r="E39" s="29" t="s">
        <v>195</v>
      </c>
      <c r="F39" s="45">
        <f>IF(F36&lt;&gt;0,F36,SUM(F29:F33))</f>
        <v>0</v>
      </c>
      <c r="G39" s="115">
        <f>IF(G37&lt;&gt;0,G37,SUM(G29:G33))</f>
        <v>0</v>
      </c>
      <c r="H39" s="28"/>
      <c r="I39" s="30"/>
    </row>
    <row r="40" spans="1:12" x14ac:dyDescent="0.35">
      <c r="B40" s="44"/>
      <c r="C40" s="46"/>
      <c r="D40" s="28"/>
      <c r="E40" s="47"/>
      <c r="F40" s="47" t="s">
        <v>194</v>
      </c>
      <c r="G40" s="47"/>
      <c r="H40" s="28"/>
      <c r="I40" s="30"/>
    </row>
    <row r="41" spans="1:12" x14ac:dyDescent="0.35">
      <c r="B41" s="31" t="s">
        <v>166</v>
      </c>
      <c r="C41" s="46"/>
      <c r="D41" s="28"/>
      <c r="E41" s="47"/>
      <c r="F41" s="34"/>
      <c r="G41" s="116"/>
      <c r="H41" s="28"/>
      <c r="I41" s="30"/>
    </row>
    <row r="42" spans="1:12" ht="14.5" customHeight="1" x14ac:dyDescent="0.35">
      <c r="B42" s="31" t="s">
        <v>167</v>
      </c>
      <c r="C42" s="70"/>
      <c r="D42" s="28"/>
      <c r="E42" s="29"/>
      <c r="F42" s="28"/>
      <c r="G42" s="48"/>
      <c r="H42" s="28" t="s">
        <v>59</v>
      </c>
      <c r="I42" s="32">
        <f>C42*C34*12</f>
        <v>0</v>
      </c>
    </row>
    <row r="43" spans="1:12" ht="14.5" customHeight="1" x14ac:dyDescent="0.35">
      <c r="B43" s="31"/>
      <c r="C43" s="46"/>
      <c r="D43" s="28"/>
      <c r="E43" s="29"/>
      <c r="F43" s="28"/>
      <c r="G43" s="48"/>
      <c r="H43" s="28"/>
      <c r="I43" s="43"/>
    </row>
    <row r="44" spans="1:12" ht="14.5" customHeight="1" x14ac:dyDescent="0.35">
      <c r="A44" s="17"/>
      <c r="B44" s="58" t="s">
        <v>78</v>
      </c>
      <c r="C44" s="59"/>
      <c r="D44" s="59"/>
      <c r="E44" s="59"/>
      <c r="F44" s="59"/>
      <c r="G44" s="60"/>
      <c r="H44" s="28"/>
      <c r="I44" s="43"/>
      <c r="K44" s="80"/>
      <c r="L44" s="81"/>
    </row>
    <row r="45" spans="1:12" ht="45" customHeight="1" x14ac:dyDescent="0.35">
      <c r="A45" s="17"/>
      <c r="B45" s="121"/>
      <c r="C45" s="122"/>
      <c r="D45" s="122"/>
      <c r="E45" s="122"/>
      <c r="F45" s="122"/>
      <c r="G45" s="122"/>
      <c r="H45" s="37"/>
      <c r="I45" s="43"/>
      <c r="K45" s="80" t="s">
        <v>96</v>
      </c>
      <c r="L45" s="81" t="s">
        <v>114</v>
      </c>
    </row>
    <row r="46" spans="1:12" x14ac:dyDescent="0.35">
      <c r="B46" s="18"/>
      <c r="C46" s="19"/>
      <c r="D46" s="19"/>
      <c r="E46" s="19"/>
      <c r="F46" s="19"/>
      <c r="G46" s="20"/>
      <c r="H46" s="21" t="s">
        <v>58</v>
      </c>
      <c r="I46" s="69" t="e">
        <f>SUM(I29:I33,I42)</f>
        <v>#DIV/0!</v>
      </c>
      <c r="K46" s="78" t="e">
        <f>$I$46*VLOOKUP($H$2,$B$549:$C$551,2,)</f>
        <v>#DIV/0!</v>
      </c>
      <c r="L46" s="78" t="e">
        <f>$K$46*100/VLOOKUP($C$2,$B$557:$C$599,2,)</f>
        <v>#DIV/0!</v>
      </c>
    </row>
    <row r="51" spans="2:12" x14ac:dyDescent="0.35">
      <c r="B51" s="23" t="s">
        <v>69</v>
      </c>
      <c r="C51" s="24"/>
      <c r="D51" s="24"/>
      <c r="E51" s="25"/>
      <c r="F51" s="24"/>
      <c r="G51" s="24"/>
      <c r="H51" s="24"/>
      <c r="I51" s="26"/>
    </row>
    <row r="52" spans="2:12" x14ac:dyDescent="0.35">
      <c r="B52" s="27"/>
      <c r="C52" s="28"/>
      <c r="D52" s="28"/>
      <c r="E52" s="29"/>
      <c r="F52" s="28"/>
      <c r="G52" s="28"/>
      <c r="H52" s="28"/>
      <c r="I52" s="30"/>
    </row>
    <row r="53" spans="2:12" x14ac:dyDescent="0.35">
      <c r="B53" s="27" t="s">
        <v>67</v>
      </c>
      <c r="C53" s="32" t="e">
        <f>C39+(C16*F16*12/52/C37)</f>
        <v>#DIV/0!</v>
      </c>
      <c r="D53" s="28"/>
      <c r="E53" s="29"/>
      <c r="F53" s="28"/>
      <c r="G53" s="28"/>
      <c r="H53" s="28"/>
      <c r="I53" s="30"/>
    </row>
    <row r="54" spans="2:12" x14ac:dyDescent="0.35">
      <c r="B54" s="27" t="s">
        <v>68</v>
      </c>
      <c r="C54" s="32" t="e">
        <f>I23</f>
        <v>#DIV/0!</v>
      </c>
      <c r="D54" s="28"/>
      <c r="E54" s="29"/>
      <c r="F54" s="28"/>
      <c r="G54" s="28"/>
      <c r="H54" s="28"/>
      <c r="I54" s="30"/>
    </row>
    <row r="55" spans="2:12" x14ac:dyDescent="0.35">
      <c r="B55" s="31" t="s">
        <v>70</v>
      </c>
      <c r="C55" s="32" t="e">
        <f>H34*C39+C42</f>
        <v>#DIV/0!</v>
      </c>
      <c r="D55" s="28"/>
      <c r="E55" s="28"/>
      <c r="F55" s="28"/>
      <c r="G55" s="28"/>
      <c r="H55" s="28"/>
      <c r="I55" s="30"/>
    </row>
    <row r="56" spans="2:12" x14ac:dyDescent="0.35">
      <c r="B56" s="27"/>
      <c r="C56" s="28"/>
      <c r="D56" s="28"/>
      <c r="E56" s="29"/>
      <c r="F56" s="28"/>
      <c r="G56" s="28"/>
      <c r="H56" s="28"/>
      <c r="I56" s="30"/>
    </row>
    <row r="57" spans="2:12" x14ac:dyDescent="0.35">
      <c r="B57" s="27" t="s">
        <v>71</v>
      </c>
      <c r="C57" s="32">
        <f>C34*12</f>
        <v>0</v>
      </c>
      <c r="D57" s="28"/>
      <c r="E57" s="29"/>
      <c r="F57" s="28"/>
      <c r="G57" s="28"/>
      <c r="H57" s="28"/>
      <c r="I57" s="30"/>
    </row>
    <row r="58" spans="2:12" x14ac:dyDescent="0.35">
      <c r="B58" s="27" t="s">
        <v>72</v>
      </c>
      <c r="C58" s="32">
        <f>C57*C33</f>
        <v>0</v>
      </c>
      <c r="D58" s="28"/>
      <c r="E58" s="29"/>
      <c r="F58" s="28"/>
      <c r="G58" s="28"/>
      <c r="H58" s="28"/>
      <c r="I58" s="30"/>
    </row>
    <row r="59" spans="2:12" x14ac:dyDescent="0.35">
      <c r="B59" s="27"/>
      <c r="C59" s="33"/>
      <c r="D59" s="28"/>
      <c r="E59" s="29"/>
      <c r="F59" s="28"/>
      <c r="G59" s="28"/>
      <c r="H59" s="28"/>
      <c r="I59" s="30"/>
      <c r="K59" s="80" t="s">
        <v>96</v>
      </c>
      <c r="L59" s="81" t="s">
        <v>114</v>
      </c>
    </row>
    <row r="60" spans="2:12" x14ac:dyDescent="0.35">
      <c r="B60" s="27"/>
      <c r="C60" s="28"/>
      <c r="D60" s="28"/>
      <c r="E60" s="29"/>
      <c r="F60" s="28"/>
      <c r="G60" s="28"/>
      <c r="H60" s="34"/>
      <c r="I60" s="35"/>
    </row>
    <row r="61" spans="2:12" x14ac:dyDescent="0.35">
      <c r="B61" s="36" t="s">
        <v>74</v>
      </c>
      <c r="C61" s="69" t="e">
        <f>C55+(C54/C57)</f>
        <v>#DIV/0!</v>
      </c>
      <c r="D61" s="28"/>
      <c r="E61" s="29"/>
      <c r="F61" s="28"/>
      <c r="G61" s="28"/>
      <c r="H61" s="37" t="s">
        <v>62</v>
      </c>
      <c r="I61" s="69" t="e">
        <f>C55*C57+C54</f>
        <v>#DIV/0!</v>
      </c>
      <c r="K61" s="78" t="e">
        <f>$I$61*VLOOKUP($H$2,$B$549:$C$551,2,)</f>
        <v>#DIV/0!</v>
      </c>
      <c r="L61" s="78" t="e">
        <f>$K$61*100/VLOOKUP($C$2,$B$557:$C$599,2,)</f>
        <v>#DIV/0!</v>
      </c>
    </row>
    <row r="62" spans="2:12" x14ac:dyDescent="0.35">
      <c r="B62" s="38" t="s">
        <v>73</v>
      </c>
      <c r="C62" s="69" t="e">
        <f>C61/C33</f>
        <v>#DIV/0!</v>
      </c>
      <c r="D62" s="20"/>
      <c r="E62" s="39"/>
      <c r="F62" s="20"/>
      <c r="G62" s="20"/>
      <c r="H62" s="20"/>
      <c r="I62" s="35"/>
    </row>
    <row r="64" spans="2:12" x14ac:dyDescent="0.35">
      <c r="C64" s="76" t="s">
        <v>96</v>
      </c>
      <c r="D64" s="77" t="s">
        <v>114</v>
      </c>
    </row>
    <row r="65" spans="2:4" x14ac:dyDescent="0.35">
      <c r="B65" s="51" t="s">
        <v>74</v>
      </c>
      <c r="C65" s="78" t="e">
        <f>$C$61*VLOOKUP($H$2,$B$549:$C$551,2,)</f>
        <v>#DIV/0!</v>
      </c>
      <c r="D65" s="78" t="e">
        <f>$C$65*100/VLOOKUP($C$2,$B$557:$C$599,2,)</f>
        <v>#DIV/0!</v>
      </c>
    </row>
    <row r="66" spans="2:4" x14ac:dyDescent="0.35">
      <c r="B66" s="51" t="s">
        <v>73</v>
      </c>
      <c r="C66" s="79" t="e">
        <f>$C$62*VLOOKUP($H$2,$B$549:$C$551,2,)</f>
        <v>#DIV/0!</v>
      </c>
      <c r="D66" s="79" t="e">
        <f>$C$66*100/VLOOKUP($C$2,$B$557:$C$599,2,)</f>
        <v>#DIV/0!</v>
      </c>
    </row>
    <row r="519" spans="2:21" x14ac:dyDescent="0.35">
      <c r="B519" s="22" t="s">
        <v>53</v>
      </c>
    </row>
    <row r="522" spans="2:21" x14ac:dyDescent="0.35">
      <c r="B522" s="22" t="s">
        <v>36</v>
      </c>
      <c r="E522" s="41" t="s">
        <v>38</v>
      </c>
      <c r="H522" s="41" t="s">
        <v>39</v>
      </c>
      <c r="J522" s="41" t="s">
        <v>40</v>
      </c>
      <c r="M522" s="41" t="s">
        <v>41</v>
      </c>
      <c r="P522" s="22" t="s">
        <v>43</v>
      </c>
      <c r="Q522" s="41"/>
      <c r="U522" s="22" t="s">
        <v>52</v>
      </c>
    </row>
    <row r="523" spans="2:21" x14ac:dyDescent="0.35">
      <c r="B523" s="42" t="s">
        <v>174</v>
      </c>
      <c r="E523" s="41" t="s">
        <v>16</v>
      </c>
      <c r="H523" s="41">
        <v>1</v>
      </c>
      <c r="J523" s="41" t="s">
        <v>45</v>
      </c>
      <c r="M523" s="41" t="s">
        <v>2</v>
      </c>
      <c r="P523" s="22">
        <v>0</v>
      </c>
      <c r="U523" s="22" t="s">
        <v>11</v>
      </c>
    </row>
    <row r="524" spans="2:21" x14ac:dyDescent="0.35">
      <c r="B524" s="42" t="s">
        <v>21</v>
      </c>
      <c r="E524" s="41" t="s">
        <v>17</v>
      </c>
      <c r="H524" s="41">
        <v>10</v>
      </c>
      <c r="J524" s="41" t="s">
        <v>46</v>
      </c>
      <c r="M524" s="41" t="s">
        <v>3</v>
      </c>
      <c r="P524" s="22">
        <v>1</v>
      </c>
      <c r="U524" s="22" t="s">
        <v>13</v>
      </c>
    </row>
    <row r="525" spans="2:21" x14ac:dyDescent="0.35">
      <c r="B525" s="42" t="s">
        <v>5</v>
      </c>
      <c r="E525" s="41" t="s">
        <v>18</v>
      </c>
      <c r="H525" s="41">
        <v>50</v>
      </c>
      <c r="J525" s="41" t="s">
        <v>47</v>
      </c>
      <c r="M525" s="41" t="s">
        <v>4</v>
      </c>
      <c r="P525" s="22">
        <v>2</v>
      </c>
      <c r="U525" s="22" t="s">
        <v>102</v>
      </c>
    </row>
    <row r="526" spans="2:21" x14ac:dyDescent="0.35">
      <c r="B526" s="42" t="s">
        <v>6</v>
      </c>
      <c r="E526" s="41" t="s">
        <v>0</v>
      </c>
      <c r="H526" s="41">
        <v>100</v>
      </c>
      <c r="P526" s="22">
        <v>3</v>
      </c>
      <c r="U526" s="22" t="s">
        <v>12</v>
      </c>
    </row>
    <row r="527" spans="2:21" x14ac:dyDescent="0.35">
      <c r="B527" s="42" t="s">
        <v>7</v>
      </c>
      <c r="E527" s="22"/>
      <c r="H527" s="41">
        <v>500</v>
      </c>
      <c r="P527" s="22">
        <v>4</v>
      </c>
      <c r="U527" s="22" t="s">
        <v>104</v>
      </c>
    </row>
    <row r="528" spans="2:21" x14ac:dyDescent="0.35">
      <c r="B528" s="42" t="s">
        <v>10</v>
      </c>
      <c r="E528" s="22"/>
      <c r="H528" s="41">
        <v>1000</v>
      </c>
      <c r="P528" s="22">
        <v>5</v>
      </c>
      <c r="U528" s="22" t="s">
        <v>103</v>
      </c>
    </row>
    <row r="529" spans="2:21" x14ac:dyDescent="0.35">
      <c r="B529" s="42" t="s">
        <v>8</v>
      </c>
      <c r="E529" s="22"/>
      <c r="H529" s="41">
        <v>5000</v>
      </c>
      <c r="P529" s="22">
        <v>6</v>
      </c>
      <c r="U529" s="22" t="s">
        <v>14</v>
      </c>
    </row>
    <row r="530" spans="2:21" x14ac:dyDescent="0.35">
      <c r="B530" s="42" t="s">
        <v>9</v>
      </c>
      <c r="E530" s="22"/>
      <c r="H530" s="41">
        <v>10000</v>
      </c>
      <c r="P530" s="22">
        <v>7</v>
      </c>
    </row>
    <row r="531" spans="2:21" x14ac:dyDescent="0.35">
      <c r="B531" s="42" t="s">
        <v>22</v>
      </c>
      <c r="E531" s="22"/>
      <c r="H531" s="41">
        <v>50000</v>
      </c>
      <c r="P531" s="22">
        <v>8</v>
      </c>
    </row>
    <row r="532" spans="2:21" x14ac:dyDescent="0.35">
      <c r="B532" s="42" t="s">
        <v>0</v>
      </c>
      <c r="E532" s="22"/>
      <c r="H532" s="41">
        <v>100000</v>
      </c>
      <c r="P532" s="22">
        <v>9</v>
      </c>
    </row>
    <row r="533" spans="2:21" x14ac:dyDescent="0.35">
      <c r="E533" s="22"/>
      <c r="H533" s="41"/>
      <c r="P533" s="22">
        <v>10</v>
      </c>
    </row>
    <row r="534" spans="2:21" x14ac:dyDescent="0.35">
      <c r="E534" s="22"/>
    </row>
    <row r="535" spans="2:21" x14ac:dyDescent="0.35">
      <c r="E535" s="22"/>
    </row>
    <row r="541" spans="2:21" x14ac:dyDescent="0.35">
      <c r="B541" s="22" t="s">
        <v>98</v>
      </c>
    </row>
    <row r="543" spans="2:21" x14ac:dyDescent="0.35">
      <c r="B543" s="22" t="s">
        <v>105</v>
      </c>
    </row>
    <row r="544" spans="2:21" x14ac:dyDescent="0.35">
      <c r="B544" s="42" t="s">
        <v>96</v>
      </c>
      <c r="E544" s="42"/>
      <c r="F544" s="42"/>
      <c r="G544" s="42"/>
      <c r="H544" s="42"/>
    </row>
    <row r="545" spans="2:8" x14ac:dyDescent="0.35">
      <c r="B545" s="42" t="s">
        <v>95</v>
      </c>
      <c r="E545" s="42"/>
      <c r="F545" s="42"/>
      <c r="G545" s="42"/>
      <c r="H545" s="42"/>
    </row>
    <row r="546" spans="2:8" x14ac:dyDescent="0.35">
      <c r="B546" s="42" t="s">
        <v>97</v>
      </c>
      <c r="C546" s="42"/>
      <c r="D546" s="42"/>
      <c r="E546" s="42"/>
      <c r="F546" s="42"/>
      <c r="G546" s="42"/>
      <c r="H546" s="42"/>
    </row>
    <row r="547" spans="2:8" x14ac:dyDescent="0.35">
      <c r="C547" s="42"/>
      <c r="D547" s="42"/>
      <c r="E547" s="42"/>
      <c r="F547" s="42"/>
      <c r="G547" s="42"/>
      <c r="H547" s="42"/>
    </row>
    <row r="548" spans="2:8" x14ac:dyDescent="0.35">
      <c r="B548" s="67" t="s">
        <v>112</v>
      </c>
      <c r="C548" s="67" t="s">
        <v>99</v>
      </c>
      <c r="D548" s="67"/>
      <c r="E548" s="42"/>
      <c r="H548" s="42"/>
    </row>
    <row r="549" spans="2:8" x14ac:dyDescent="0.35">
      <c r="B549" s="42" t="s">
        <v>96</v>
      </c>
      <c r="C549" s="90">
        <v>1</v>
      </c>
      <c r="D549" s="42"/>
      <c r="E549" s="42"/>
      <c r="F549" s="42"/>
      <c r="G549" s="42"/>
      <c r="H549" s="42"/>
    </row>
    <row r="550" spans="2:8" x14ac:dyDescent="0.35">
      <c r="B550" s="42" t="s">
        <v>95</v>
      </c>
      <c r="C550" s="90">
        <v>1.1355900000000001</v>
      </c>
      <c r="D550" s="90"/>
      <c r="E550" s="42"/>
      <c r="F550" s="42"/>
      <c r="G550" s="42"/>
      <c r="H550" s="42"/>
    </row>
    <row r="551" spans="2:8" x14ac:dyDescent="0.35">
      <c r="B551" s="42" t="s">
        <v>97</v>
      </c>
      <c r="C551" s="66">
        <v>0.89676</v>
      </c>
    </row>
    <row r="554" spans="2:8" x14ac:dyDescent="0.35">
      <c r="B554" s="67" t="s">
        <v>192</v>
      </c>
      <c r="C554" s="82"/>
    </row>
    <row r="555" spans="2:8" x14ac:dyDescent="0.35">
      <c r="B555" s="91" t="s">
        <v>182</v>
      </c>
      <c r="F555" s="22" t="s">
        <v>188</v>
      </c>
    </row>
    <row r="556" spans="2:8" x14ac:dyDescent="0.35">
      <c r="F556" s="22" t="s">
        <v>189</v>
      </c>
    </row>
    <row r="557" spans="2:8" x14ac:dyDescent="0.35">
      <c r="B557" s="74" t="s">
        <v>111</v>
      </c>
      <c r="C557" s="73">
        <v>100</v>
      </c>
      <c r="F557" s="22" t="s">
        <v>190</v>
      </c>
    </row>
    <row r="558" spans="2:8" x14ac:dyDescent="0.35">
      <c r="B558" s="22" t="s">
        <v>117</v>
      </c>
      <c r="C558" s="22">
        <v>100</v>
      </c>
      <c r="F558" s="22" t="s">
        <v>191</v>
      </c>
    </row>
    <row r="559" spans="2:8" x14ac:dyDescent="0.35">
      <c r="B559" t="s">
        <v>106</v>
      </c>
      <c r="C559">
        <v>111.1</v>
      </c>
    </row>
    <row r="560" spans="2:8" x14ac:dyDescent="0.35">
      <c r="B560" t="s">
        <v>118</v>
      </c>
      <c r="C560">
        <v>50.6</v>
      </c>
    </row>
    <row r="561" spans="2:3" x14ac:dyDescent="0.35">
      <c r="B561" t="s">
        <v>119</v>
      </c>
      <c r="C561">
        <v>70.8</v>
      </c>
    </row>
    <row r="562" spans="2:3" x14ac:dyDescent="0.35">
      <c r="B562" t="s">
        <v>120</v>
      </c>
      <c r="C562">
        <v>137.9</v>
      </c>
    </row>
    <row r="563" spans="2:3" x14ac:dyDescent="0.35">
      <c r="B563" t="s">
        <v>121</v>
      </c>
      <c r="C563">
        <v>104.3</v>
      </c>
    </row>
    <row r="564" spans="2:3" x14ac:dyDescent="0.35">
      <c r="B564" t="s">
        <v>110</v>
      </c>
      <c r="C564">
        <v>80.099999999999994</v>
      </c>
    </row>
    <row r="565" spans="2:3" x14ac:dyDescent="0.35">
      <c r="B565" t="s">
        <v>122</v>
      </c>
      <c r="C565">
        <v>127.3</v>
      </c>
    </row>
    <row r="566" spans="2:3" x14ac:dyDescent="0.35">
      <c r="B566" t="s">
        <v>123</v>
      </c>
      <c r="C566">
        <v>84.2</v>
      </c>
    </row>
    <row r="567" spans="2:3" x14ac:dyDescent="0.35">
      <c r="B567" t="s">
        <v>124</v>
      </c>
      <c r="C567">
        <v>92.5</v>
      </c>
    </row>
    <row r="568" spans="2:3" x14ac:dyDescent="0.35">
      <c r="B568" t="s">
        <v>108</v>
      </c>
      <c r="C568">
        <v>110.3</v>
      </c>
    </row>
    <row r="569" spans="2:3" x14ac:dyDescent="0.35">
      <c r="B569" t="s">
        <v>125</v>
      </c>
      <c r="C569">
        <v>68.2</v>
      </c>
    </row>
    <row r="570" spans="2:3" x14ac:dyDescent="0.35">
      <c r="B570" t="s">
        <v>126</v>
      </c>
      <c r="C570">
        <v>100.6</v>
      </c>
    </row>
    <row r="571" spans="2:3" x14ac:dyDescent="0.35">
      <c r="B571" t="s">
        <v>127</v>
      </c>
      <c r="C571">
        <v>88.8</v>
      </c>
    </row>
    <row r="572" spans="2:3" x14ac:dyDescent="0.35">
      <c r="B572" t="s">
        <v>128</v>
      </c>
      <c r="C572">
        <v>73.8</v>
      </c>
    </row>
    <row r="573" spans="2:3" x14ac:dyDescent="0.35">
      <c r="B573" t="s">
        <v>129</v>
      </c>
      <c r="C573">
        <v>65.7</v>
      </c>
    </row>
    <row r="574" spans="2:3" x14ac:dyDescent="0.35">
      <c r="B574" t="s">
        <v>130</v>
      </c>
      <c r="C574">
        <v>126.6</v>
      </c>
    </row>
    <row r="575" spans="2:3" x14ac:dyDescent="0.35">
      <c r="B575" t="s">
        <v>131</v>
      </c>
      <c r="C575">
        <v>62.4</v>
      </c>
    </row>
    <row r="576" spans="2:3" x14ac:dyDescent="0.35">
      <c r="B576" t="s">
        <v>132</v>
      </c>
      <c r="C576">
        <v>82.2</v>
      </c>
    </row>
    <row r="577" spans="2:3" x14ac:dyDescent="0.35">
      <c r="B577" t="s">
        <v>109</v>
      </c>
      <c r="C577">
        <v>112.1</v>
      </c>
    </row>
    <row r="578" spans="2:3" x14ac:dyDescent="0.35">
      <c r="B578" t="s">
        <v>133</v>
      </c>
      <c r="C578">
        <v>109.6</v>
      </c>
    </row>
    <row r="579" spans="2:3" x14ac:dyDescent="0.35">
      <c r="B579" t="s">
        <v>134</v>
      </c>
      <c r="C579">
        <v>57.4</v>
      </c>
    </row>
    <row r="580" spans="2:3" x14ac:dyDescent="0.35">
      <c r="B580" t="s">
        <v>135</v>
      </c>
      <c r="C580">
        <v>86.8</v>
      </c>
    </row>
    <row r="581" spans="2:3" x14ac:dyDescent="0.35">
      <c r="B581" t="s">
        <v>136</v>
      </c>
      <c r="C581">
        <v>52.8</v>
      </c>
    </row>
    <row r="582" spans="2:3" x14ac:dyDescent="0.35">
      <c r="B582" t="s">
        <v>137</v>
      </c>
      <c r="C582">
        <v>84.9</v>
      </c>
    </row>
    <row r="583" spans="2:3" x14ac:dyDescent="0.35">
      <c r="B583" t="s">
        <v>138</v>
      </c>
      <c r="C583">
        <v>70.2</v>
      </c>
    </row>
    <row r="584" spans="2:3" x14ac:dyDescent="0.35">
      <c r="B584" t="s">
        <v>107</v>
      </c>
      <c r="C584">
        <v>122.5</v>
      </c>
    </row>
    <row r="585" spans="2:3" x14ac:dyDescent="0.35">
      <c r="B585" t="s">
        <v>139</v>
      </c>
      <c r="C585">
        <v>118.5</v>
      </c>
    </row>
    <row r="586" spans="2:3" x14ac:dyDescent="0.35">
      <c r="B586" t="s">
        <v>193</v>
      </c>
      <c r="C586">
        <v>116.5</v>
      </c>
    </row>
    <row r="587" spans="2:3" x14ac:dyDescent="0.35">
      <c r="B587" t="s">
        <v>140</v>
      </c>
      <c r="C587">
        <v>156.1</v>
      </c>
    </row>
    <row r="588" spans="2:3" x14ac:dyDescent="0.35">
      <c r="B588" t="s">
        <v>141</v>
      </c>
      <c r="C588" s="114" t="s">
        <v>142</v>
      </c>
    </row>
    <row r="589" spans="2:3" x14ac:dyDescent="0.35">
      <c r="B589" t="s">
        <v>143</v>
      </c>
      <c r="C589">
        <v>147.69999999999999</v>
      </c>
    </row>
    <row r="590" spans="2:3" x14ac:dyDescent="0.35">
      <c r="B590" t="s">
        <v>144</v>
      </c>
      <c r="C590">
        <v>151.9</v>
      </c>
    </row>
    <row r="591" spans="2:3" x14ac:dyDescent="0.35">
      <c r="B591" t="s">
        <v>145</v>
      </c>
      <c r="C591">
        <v>56</v>
      </c>
    </row>
    <row r="592" spans="2:3" x14ac:dyDescent="0.35">
      <c r="B592" t="s">
        <v>146</v>
      </c>
      <c r="C592">
        <v>47.9</v>
      </c>
    </row>
    <row r="593" spans="2:4" x14ac:dyDescent="0.35">
      <c r="B593" t="s">
        <v>147</v>
      </c>
      <c r="C593">
        <v>53.2</v>
      </c>
    </row>
    <row r="594" spans="2:4" x14ac:dyDescent="0.35">
      <c r="B594" t="s">
        <v>148</v>
      </c>
      <c r="C594">
        <v>53.6</v>
      </c>
    </row>
    <row r="595" spans="2:4" x14ac:dyDescent="0.35">
      <c r="B595" t="s">
        <v>149</v>
      </c>
      <c r="C595">
        <v>43.4</v>
      </c>
    </row>
    <row r="596" spans="2:4" x14ac:dyDescent="0.35">
      <c r="B596" t="s">
        <v>150</v>
      </c>
      <c r="C596">
        <v>52.8</v>
      </c>
    </row>
    <row r="597" spans="2:4" x14ac:dyDescent="0.35">
      <c r="B597" t="s">
        <v>151</v>
      </c>
      <c r="C597" s="114" t="s">
        <v>142</v>
      </c>
    </row>
    <row r="598" spans="2:4" x14ac:dyDescent="0.35">
      <c r="B598" t="s">
        <v>152</v>
      </c>
      <c r="C598">
        <v>108.4</v>
      </c>
    </row>
    <row r="599" spans="2:4" x14ac:dyDescent="0.35">
      <c r="B599" t="s">
        <v>153</v>
      </c>
      <c r="C599">
        <v>104.8</v>
      </c>
    </row>
    <row r="608" spans="2:4" x14ac:dyDescent="0.35">
      <c r="B608" s="119" t="s">
        <v>200</v>
      </c>
      <c r="C608" s="74"/>
      <c r="D608" s="74"/>
    </row>
    <row r="609" spans="2:4" x14ac:dyDescent="0.35">
      <c r="C609" s="74"/>
      <c r="D609" s="74"/>
    </row>
    <row r="610" spans="2:4" x14ac:dyDescent="0.35">
      <c r="B610" s="119" t="s">
        <v>200</v>
      </c>
      <c r="C610" s="74" t="s">
        <v>11</v>
      </c>
      <c r="D610" s="74" t="s">
        <v>106</v>
      </c>
    </row>
    <row r="611" spans="2:4" x14ac:dyDescent="0.35">
      <c r="C611" s="74" t="s">
        <v>13</v>
      </c>
      <c r="D611" s="74" t="s">
        <v>107</v>
      </c>
    </row>
    <row r="612" spans="2:4" x14ac:dyDescent="0.35">
      <c r="C612" s="74" t="s">
        <v>102</v>
      </c>
      <c r="D612" s="74" t="s">
        <v>108</v>
      </c>
    </row>
    <row r="613" spans="2:4" x14ac:dyDescent="0.35">
      <c r="C613" s="74" t="s">
        <v>12</v>
      </c>
      <c r="D613" s="74" t="s">
        <v>109</v>
      </c>
    </row>
    <row r="614" spans="2:4" x14ac:dyDescent="0.35">
      <c r="C614" s="74" t="s">
        <v>104</v>
      </c>
      <c r="D614" s="74" t="s">
        <v>193</v>
      </c>
    </row>
    <row r="615" spans="2:4" x14ac:dyDescent="0.35">
      <c r="C615" s="74" t="s">
        <v>103</v>
      </c>
      <c r="D615" s="74" t="s">
        <v>193</v>
      </c>
    </row>
    <row r="616" spans="2:4" x14ac:dyDescent="0.35">
      <c r="C616" s="74" t="s">
        <v>14</v>
      </c>
      <c r="D616" s="74" t="s">
        <v>110</v>
      </c>
    </row>
    <row r="617" spans="2:4" x14ac:dyDescent="0.35">
      <c r="C617" s="74" t="s">
        <v>111</v>
      </c>
      <c r="D617" s="74" t="s">
        <v>111</v>
      </c>
    </row>
    <row r="618" spans="2:4" x14ac:dyDescent="0.35">
      <c r="C618" s="74"/>
      <c r="D618" s="74"/>
    </row>
    <row r="619" spans="2:4" x14ac:dyDescent="0.35">
      <c r="C619" s="74"/>
      <c r="D619" s="74"/>
    </row>
    <row r="620" spans="2:4" x14ac:dyDescent="0.35">
      <c r="C620" s="74"/>
      <c r="D620" s="74"/>
    </row>
    <row r="621" spans="2:4" x14ac:dyDescent="0.35">
      <c r="C621" s="74"/>
      <c r="D621" s="74"/>
    </row>
    <row r="622" spans="2:4" x14ac:dyDescent="0.35">
      <c r="C622" s="74"/>
      <c r="D622" s="74"/>
    </row>
  </sheetData>
  <sheetProtection selectLockedCells="1"/>
  <protectedRanges>
    <protectedRange sqref="B2 D2:F3 H2" name="Headings"/>
  </protectedRanges>
  <sortState xmlns:xlrd2="http://schemas.microsoft.com/office/spreadsheetml/2017/richdata2" ref="U523:U528">
    <sortCondition ref="U523"/>
  </sortState>
  <mergeCells count="12">
    <mergeCell ref="B45:G45"/>
    <mergeCell ref="D2:F2"/>
    <mergeCell ref="B22:G22"/>
    <mergeCell ref="B9:G9"/>
    <mergeCell ref="D3:F3"/>
    <mergeCell ref="E19:F19"/>
    <mergeCell ref="E20:F20"/>
    <mergeCell ref="F25:G25"/>
    <mergeCell ref="F26:G26"/>
    <mergeCell ref="F27:F28"/>
    <mergeCell ref="G27:G28"/>
    <mergeCell ref="E37:F37"/>
  </mergeCells>
  <conditionalFormatting sqref="C6 F6 I10 I14:I18 F16:F18 I23 C54:C55 C61 I61">
    <cfRule type="expression" dxfId="18" priority="20">
      <formula>$H$2="£ Sterling"</formula>
    </cfRule>
  </conditionalFormatting>
  <conditionalFormatting sqref="C6 F6 I10 I14:I18 F16:F18 I23 C54:C55 C61 I61">
    <cfRule type="expression" dxfId="17" priority="19">
      <formula>$H$2="$ US Dollars"</formula>
    </cfRule>
  </conditionalFormatting>
  <conditionalFormatting sqref="C6 F6 I10 I14:I18 F16:F18 I23 C54:C55 C61 I61">
    <cfRule type="expression" dxfId="16" priority="18">
      <formula>$H$2="€ Euros"</formula>
    </cfRule>
  </conditionalFormatting>
  <conditionalFormatting sqref="F15 C53 C62">
    <cfRule type="expression" dxfId="15" priority="15">
      <formula>$H$2="$ US Dollars"</formula>
    </cfRule>
    <cfRule type="expression" dxfId="14" priority="16">
      <formula>$H$2="£ Sterling"</formula>
    </cfRule>
    <cfRule type="expression" dxfId="13" priority="17">
      <formula>$H$2="€ Euros"</formula>
    </cfRule>
  </conditionalFormatting>
  <conditionalFormatting sqref="L12">
    <cfRule type="expression" dxfId="12" priority="14">
      <formula>$H$2="€ Euros"</formula>
    </cfRule>
  </conditionalFormatting>
  <conditionalFormatting sqref="C7">
    <cfRule type="expression" dxfId="11" priority="12">
      <formula>$H$2="£ Sterling"</formula>
    </cfRule>
  </conditionalFormatting>
  <conditionalFormatting sqref="C7">
    <cfRule type="expression" dxfId="10" priority="11">
      <formula>$H$2="$ US Dollars"</formula>
    </cfRule>
  </conditionalFormatting>
  <conditionalFormatting sqref="C7">
    <cfRule type="expression" dxfId="9" priority="10">
      <formula>$H$2="€ Euros"</formula>
    </cfRule>
  </conditionalFormatting>
  <conditionalFormatting sqref="C36 I42 I29:I33">
    <cfRule type="expression" dxfId="8" priority="9">
      <formula>$H$2="£ Sterling"</formula>
    </cfRule>
  </conditionalFormatting>
  <conditionalFormatting sqref="C36 I42 I29:I33">
    <cfRule type="expression" dxfId="7" priority="8">
      <formula>$H$2="$ US Dollars"</formula>
    </cfRule>
  </conditionalFormatting>
  <conditionalFormatting sqref="C36 I42 I29:I33">
    <cfRule type="expression" dxfId="6" priority="7">
      <formula>$H$2="€ Euros"</formula>
    </cfRule>
  </conditionalFormatting>
  <conditionalFormatting sqref="C39 C42">
    <cfRule type="expression" dxfId="5" priority="4">
      <formula>$H$2="$ US Dollars"</formula>
    </cfRule>
    <cfRule type="expression" dxfId="4" priority="5">
      <formula>$H$2="£ Sterling"</formula>
    </cfRule>
    <cfRule type="expression" dxfId="3" priority="6">
      <formula>$H$2="€ Euros"</formula>
    </cfRule>
  </conditionalFormatting>
  <conditionalFormatting sqref="I46">
    <cfRule type="expression" dxfId="2" priority="3">
      <formula>$H$2="£ Sterling"</formula>
    </cfRule>
  </conditionalFormatting>
  <conditionalFormatting sqref="I46">
    <cfRule type="expression" dxfId="1" priority="2">
      <formula>$H$2="$ US Dollars"</formula>
    </cfRule>
  </conditionalFormatting>
  <conditionalFormatting sqref="I46">
    <cfRule type="expression" dxfId="0" priority="1">
      <formula>$H$2="€ Euros"</formula>
    </cfRule>
  </conditionalFormatting>
  <dataValidations xWindow="1553" yWindow="443" count="23">
    <dataValidation type="decimal" showInputMessage="1" showErrorMessage="1" prompt="Enter value between 0 and 20 for number of fixed staff supporting the facility i.e., even if no digitisation is occurring. Part FTE allowed." sqref="C16" xr:uid="{1770DD33-07D0-4329-AE12-B80098EFFBE5}">
      <formula1>0</formula1>
      <formula2>20</formula2>
    </dataValidation>
    <dataValidation type="decimal" allowBlank="1" showInputMessage="1" showErrorMessage="1" prompt="Enter depreciation period in years (straight line depreciation will be used)" sqref="C14" xr:uid="{90199697-7B20-47CD-AC28-D45F7EC915E0}">
      <formula1>1</formula1>
      <formula2>7</formula2>
    </dataValidation>
    <dataValidation allowBlank="1" showInputMessage="1" showErrorMessage="1" prompt="Enter room area of your digitisation facility" sqref="C15" xr:uid="{E5D11432-BC36-4E47-9D6C-BD9F3C2D5148}"/>
    <dataValidation allowBlank="1" showInputMessage="1" showErrorMessage="1" prompt="Enter monthly average gross salary for number of staff selected above" sqref="C36" xr:uid="{9C4061B8-6E2E-468B-A1C7-B99C2E3A9EB8}"/>
    <dataValidation allowBlank="1" showInputMessage="1" showErrorMessage="1" prompt="Number of hours in working week (change if necessary)" sqref="C37:C38" xr:uid="{A63F4753-B2AE-497A-8AF6-550C3DBAA355}"/>
    <dataValidation type="custom" showInputMessage="1" showErrorMessage="1" error="Fill this cell or the five above, not both._x000a_Fill this column or the column to the right, not both." prompt="Only enter a value here if you do not know the split across the above 5 task clusters" sqref="F36" xr:uid="{DF9AC23B-89E3-43DF-82D7-44C4DAC99200}">
      <formula1>AND($F$29="",$F$30="",$F$31="",$F$32="",$F$33="",$G$37="",$G$29="",$G$30="",$G$31="",$G$32="",$G$33="")</formula1>
    </dataValidation>
    <dataValidation allowBlank="1" showInputMessage="1" showErrorMessage="1" prompt="This cell not currently used" sqref="C17" xr:uid="{BBBA1209-96BF-4E08-B10C-B30A2B3E5564}"/>
    <dataValidation type="list" allowBlank="1" showInputMessage="1" prompt="Select your institution from the drop-down list, or enter if not listed" sqref="B2:B3" xr:uid="{E001BB37-E866-436D-A436-FE02D06800DA}">
      <formula1>$U$522:$U$529</formula1>
    </dataValidation>
    <dataValidation type="list" allowBlank="1" showInputMessage="1" showErrorMessage="1" prompt="Choose currency to use from dropdown list_x000a_" sqref="H2:H3" xr:uid="{AB6284A2-294B-408E-A08E-ADBCA2123BDD}">
      <formula1>$B$543:$B$546</formula1>
    </dataValidation>
    <dataValidation allowBlank="1" showInputMessage="1" showErrorMessage="1" prompt="If applicable, include costs of any upgrade(s) divided over the lifetimeof the digitisation facility e.g., if upgrade cost is €10,000 and lifetime is 5 years, enter €2,000." sqref="C18" xr:uid="{49F46E19-863B-4E42-9347-96108197CF7D}"/>
    <dataValidation allowBlank="1" showErrorMessage="1" sqref="B19" xr:uid="{3220058D-026D-4B3E-8B76-29B876E8D850}"/>
    <dataValidation allowBlank="1" showInputMessage="1" showErrorMessage="1" prompt="Capital equipment costs include digitisation equipment, furniture, computers, etc." sqref="C6" xr:uid="{C5EEC2C1-50AD-4A2C-A756-D96B296D26EA}"/>
    <dataValidation allowBlank="1" showInputMessage="1" showErrorMessage="1" prompt="Other costs are costs of procurement, making a room ready e.g., decorating, wiring, etc._x000a_" sqref="F6" xr:uid="{0B6C5550-5B79-4DBE-95AC-7EA406E77BB6}"/>
    <dataValidation allowBlank="1" showInputMessage="1" showErrorMessage="1" prompt="Include any equipment (capital) upgrade costs during lifetime of facility (but not annual maintenance contracts, licenses, etc.)" sqref="C7" xr:uid="{157AEAF8-6D54-4451-AE92-9495BB8EA0D8}"/>
    <dataValidation type="list" allowBlank="1" showInputMessage="1" showErrorMessage="1" prompt="Choose type of workflow" sqref="B30" xr:uid="{02C1FACE-EDB5-4FF5-8B11-629BD4CF32B9}">
      <formula1>$J$523:$J$526</formula1>
    </dataValidation>
    <dataValidation type="list" allowBlank="1" showInputMessage="1" showErrorMessage="1" prompt="Choose type of process" sqref="B31" xr:uid="{E70792CE-168A-408A-8885-44E03515B8F4}">
      <formula1>$M$523:$M$526</formula1>
    </dataValidation>
    <dataValidation type="list" allowBlank="1" showInputMessage="1" showErrorMessage="1" prompt="Select number of staff needed for digitisation (additional to number of fixed staff, above)" sqref="C35" xr:uid="{214E90AC-CEAC-4838-9C43-B750A19E4FE6}">
      <formula1>$P$523:$P$535</formula1>
    </dataValidation>
    <dataValidation type="list" allowBlank="1" showInputMessage="1" showErrorMessage="1" prompt="Choose unit of digitisation" sqref="B32" xr:uid="{84AF024B-A1EF-479F-BBA0-18ABA2017E2C}">
      <formula1>$E$523:$E$527</formula1>
    </dataValidation>
    <dataValidation type="list" errorStyle="information" allowBlank="1" showInputMessage="1" prompt="Choose typical batch size (or enter own value)" sqref="C33" xr:uid="{37F71646-7511-46AC-9356-8454DC0A16E4}">
      <formula1>$H$523:$H$533</formula1>
    </dataValidation>
    <dataValidation type="list" allowBlank="1" showInputMessage="1" showErrorMessage="1" prompt="Choose specimen category" sqref="B29" xr:uid="{124B4BAA-5DF0-4E72-96BB-E01F860562FA}">
      <formula1>$B$523:$B$533</formula1>
    </dataValidation>
    <dataValidation type="custom" showInputMessage="1" showErrorMessage="1" error="Fill this cell or the five above, not both._x000a_Fill this column or the column to the left, not both." prompt="Enter a value here if you only know the total time per batch and cannot split it up by item and/or across the above 5 task clusters" sqref="G37" xr:uid="{46ADB6A7-B11E-4251-A3E4-E852154B3F5E}">
      <formula1>AND($G$29="",$G$30="",$G$31="",$G$32="",$G$33="",$F$36="",$F$29="",$F$30="",$F$31="",$F$32="",$F$33="")</formula1>
    </dataValidation>
    <dataValidation type="custom" showInputMessage="1" showErrorMessage="1" error="Fill this cell or blue cell below, not both._x000a_Fill this column or column to left, not both." sqref="G29:G33" xr:uid="{B12851C6-7D4E-4145-A24C-010936BA8F5F}">
      <formula1>AND($F$36="",$G$37="",$F$29="",$F$30="",$F$31="",$F$32="",$F$33="")</formula1>
    </dataValidation>
    <dataValidation type="custom" showInputMessage="1" showErrorMessage="1" error="Fill this cell or blue cell below, not both._x000a_Fill this column or the column to the right, not both." sqref="F29:F33" xr:uid="{B5B25E01-E98E-412F-BB34-C45858F69121}">
      <formula1>AND($F$36="",$G$37="",$G$29="",$G$30="",$G$31="",$G$32="",$G$33="")</formula1>
    </dataValidation>
  </dataValidations>
  <hyperlinks>
    <hyperlink ref="B555" r:id="rId1" xr:uid="{3DE26402-D3EC-4E2B-B028-15C43CDEA3B3}"/>
  </hyperlinks>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Instructions</vt:lpstr>
      <vt:lpstr>Glossary</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Alex Hardisty</cp:lastModifiedBy>
  <cp:lastPrinted>2019-02-28T14:47:27Z</cp:lastPrinted>
  <dcterms:created xsi:type="dcterms:W3CDTF">2019-02-28T10:08:22Z</dcterms:created>
  <dcterms:modified xsi:type="dcterms:W3CDTF">2020-03-30T08:43:39Z</dcterms:modified>
</cp:coreProperties>
</file>